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750" tabRatio="943" activeTab="1"/>
  </bookViews>
  <sheets>
    <sheet name="Clienti" sheetId="1" r:id="rId1"/>
    <sheet name="Furnizori" sheetId="2" r:id="rId2"/>
    <sheet name="Structura ct 704" sheetId="3" r:id="rId3"/>
    <sheet name="Alte info" sheetId="4" r:id="rId4"/>
  </sheets>
  <externalReferences>
    <externalReference r:id="rId7"/>
  </externalReferences>
  <definedNames>
    <definedName name="_xlnm.Print_Area" localSheetId="0">'Clienti'!$A$1:$S$22</definedName>
    <definedName name="_xlnm.Print_Area" localSheetId="1">'Furnizori'!$A$2:$Q$7</definedName>
  </definedNames>
  <calcPr fullCalcOnLoad="1"/>
</workbook>
</file>

<file path=xl/sharedStrings.xml><?xml version="1.0" encoding="utf-8"?>
<sst xmlns="http://schemas.openxmlformats.org/spreadsheetml/2006/main" count="238" uniqueCount="135">
  <si>
    <t>Pondere  din vanzari (%)</t>
  </si>
  <si>
    <t>Vechime relatie cu clientul</t>
  </si>
  <si>
    <t>Pondere  din achizitii (%)</t>
  </si>
  <si>
    <t>Vechime relatie cu furnizorul</t>
  </si>
  <si>
    <t>Clienti (top 10)</t>
  </si>
  <si>
    <t xml:space="preserve">Furnizor (top 10) </t>
  </si>
  <si>
    <t>Nr. crt.</t>
  </si>
  <si>
    <t>Altii</t>
  </si>
  <si>
    <t xml:space="preserve">Numele Companiei / CUI: </t>
  </si>
  <si>
    <t>Valoare litigiu</t>
  </si>
  <si>
    <t>mii lei</t>
  </si>
  <si>
    <t>&lt;30 zile</t>
  </si>
  <si>
    <t>30-60 zile</t>
  </si>
  <si>
    <t>90-120 zile</t>
  </si>
  <si>
    <t>120-360 zile</t>
  </si>
  <si>
    <t>Peste 360 zile</t>
  </si>
  <si>
    <t>Furnizori curenti (mii lei)</t>
  </si>
  <si>
    <t>Furnizori restanti (mii lei)</t>
  </si>
  <si>
    <t>apa</t>
  </si>
  <si>
    <t>canal</t>
  </si>
  <si>
    <t>Populatie</t>
  </si>
  <si>
    <t>Institutii publice</t>
  </si>
  <si>
    <t>UM</t>
  </si>
  <si>
    <t>mii mc</t>
  </si>
  <si>
    <t>60-90 zile</t>
  </si>
  <si>
    <t>Provizioane constituite</t>
  </si>
  <si>
    <t>Produse/ servicii</t>
  </si>
  <si>
    <r>
      <t xml:space="preserve">Termen de incasare cf contract
</t>
    </r>
    <r>
      <rPr>
        <i/>
        <sz val="11"/>
        <rFont val="Calibri"/>
        <family val="2"/>
      </rPr>
      <t>(nr. zile)</t>
    </r>
  </si>
  <si>
    <t>Valori curente (clienti in termen)</t>
  </si>
  <si>
    <t>Valori restante (clienti restanti)</t>
  </si>
  <si>
    <r>
      <t xml:space="preserve">60-90 zile
</t>
    </r>
    <r>
      <rPr>
        <i/>
        <sz val="11"/>
        <rFont val="Calibri"/>
        <family val="2"/>
      </rPr>
      <t>(mii RON)</t>
    </r>
  </si>
  <si>
    <t>TOTAL cont 401</t>
  </si>
  <si>
    <r>
      <t xml:space="preserve">Termen de plata cf contract </t>
    </r>
    <r>
      <rPr>
        <i/>
        <sz val="11"/>
        <rFont val="Calibri"/>
        <family val="2"/>
      </rPr>
      <t>(nr. zile)</t>
    </r>
  </si>
  <si>
    <t>%</t>
  </si>
  <si>
    <t>Ratio</t>
  </si>
  <si>
    <t>l/om/zi</t>
  </si>
  <si>
    <t>Colectare apa uzata</t>
  </si>
  <si>
    <t>total</t>
  </si>
  <si>
    <t>sold cont IID (ct la banci)</t>
  </si>
  <si>
    <t>Contracte noi</t>
  </si>
  <si>
    <t>numar</t>
  </si>
  <si>
    <t>urban</t>
  </si>
  <si>
    <t>rural</t>
  </si>
  <si>
    <t>Rata de conectare (RC)</t>
  </si>
  <si>
    <t>RC -nr.loc. Conectati/nr.total loc.</t>
  </si>
  <si>
    <t>Grad de contorizare (GC)</t>
  </si>
  <si>
    <t>GC -nr.bransamente contorizate/nr.bransamente totale</t>
  </si>
  <si>
    <t>Piederi de apa in sistem</t>
  </si>
  <si>
    <t>Rata conectare apa</t>
  </si>
  <si>
    <t>Rata conectare canalizare</t>
  </si>
  <si>
    <t>Grad de contorizare</t>
  </si>
  <si>
    <t>Vechime retele</t>
  </si>
  <si>
    <t>40 ani</t>
  </si>
  <si>
    <t>25 ani</t>
  </si>
  <si>
    <t>10 - 12 ani</t>
  </si>
  <si>
    <t>8 ani</t>
  </si>
  <si>
    <t>3 ani</t>
  </si>
  <si>
    <t xml:space="preserve"> lungime af. perioadei/lungime totala (%)</t>
  </si>
  <si>
    <t>Clienti</t>
  </si>
  <si>
    <t>apa facturata</t>
  </si>
  <si>
    <t>lei/mc</t>
  </si>
  <si>
    <t>canalizare</t>
  </si>
  <si>
    <t>Total nr. abonati</t>
  </si>
  <si>
    <t>ven din activ conexe</t>
  </si>
  <si>
    <t>fara TVA</t>
  </si>
  <si>
    <t>consum mediu/cap locuitor/luna</t>
  </si>
  <si>
    <t>total fara TVA</t>
  </si>
  <si>
    <t>valoare</t>
  </si>
  <si>
    <t>Population</t>
  </si>
  <si>
    <t>Companies:</t>
  </si>
  <si>
    <t>Public institutions:</t>
  </si>
  <si>
    <t>Apa Canal Galati</t>
  </si>
  <si>
    <r>
      <t xml:space="preserve">Vanzari anul 2017
</t>
    </r>
    <r>
      <rPr>
        <i/>
        <sz val="11"/>
        <rFont val="Calibri"/>
        <family val="2"/>
      </rPr>
      <t>(mii RON)</t>
    </r>
  </si>
  <si>
    <t>Total cont 4111 (mii lei)</t>
  </si>
  <si>
    <t xml:space="preserve">Se va avea in vedere impartirea soldului existent in: clienti curenti si clienti restanti (doar restantii trebuie impartiti pe vechimi)  </t>
  </si>
  <si>
    <t>verif (trebuie sa dea 0)</t>
  </si>
  <si>
    <t>curenti</t>
  </si>
  <si>
    <t>restanti</t>
  </si>
  <si>
    <t>dif</t>
  </si>
  <si>
    <t>TOTAL cont 404</t>
  </si>
  <si>
    <r>
      <t xml:space="preserve">Achizitii in 2017
</t>
    </r>
    <r>
      <rPr>
        <i/>
        <sz val="11"/>
        <rFont val="Calibri"/>
        <family val="2"/>
      </rPr>
      <t>(mii RON)</t>
    </r>
  </si>
  <si>
    <r>
      <t xml:space="preserve">Produse /servicii </t>
    </r>
    <r>
      <rPr>
        <sz val="11"/>
        <rFont val="Calibri"/>
        <family val="2"/>
      </rPr>
      <t>(de ex apa, combustibil, materiale, etc)</t>
    </r>
  </si>
  <si>
    <t xml:space="preserve">Se va avea in vedere impartirea soldului existent in: furnizori curenti si furnizori restanti (doar restantii trebuie impartiti pe vechimi)  </t>
  </si>
  <si>
    <t>pret mediu</t>
  </si>
  <si>
    <t>total 2018 (la baza BVC)</t>
  </si>
  <si>
    <t>2019 estimat</t>
  </si>
  <si>
    <t>2020 estimat</t>
  </si>
  <si>
    <t>total cont 704 (cf balanta)</t>
  </si>
  <si>
    <t>Evolutie tarif aprobat*</t>
  </si>
  <si>
    <t>2018 estimat</t>
  </si>
  <si>
    <t>2018 estim</t>
  </si>
  <si>
    <t>Analiza clienti la data de 30.06.2018</t>
  </si>
  <si>
    <r>
      <t xml:space="preserve">Vanzari pana in  perioada ian-iunie 2018 </t>
    </r>
    <r>
      <rPr>
        <i/>
        <sz val="11"/>
        <rFont val="Calibri"/>
        <family val="2"/>
      </rPr>
      <t>(mii RON)</t>
    </r>
  </si>
  <si>
    <r>
      <t xml:space="preserve">Sold la 30.06.2018
</t>
    </r>
    <r>
      <rPr>
        <b/>
        <i/>
        <sz val="11"/>
        <rFont val="Calibri"/>
        <family val="2"/>
      </rPr>
      <t>(mii RON)</t>
    </r>
  </si>
  <si>
    <t>Analiza furnizori la data de 30.06.2018</t>
  </si>
  <si>
    <r>
      <t xml:space="preserve">Achizitii  in  perioada ian-iunie 2018 
</t>
    </r>
    <r>
      <rPr>
        <i/>
        <sz val="11"/>
        <rFont val="Calibri"/>
        <family val="2"/>
      </rPr>
      <t>(mii RON)</t>
    </r>
  </si>
  <si>
    <r>
      <t xml:space="preserve">Sold la 30.06.2018 </t>
    </r>
    <r>
      <rPr>
        <i/>
        <sz val="11"/>
        <rFont val="Calibri"/>
        <family val="2"/>
      </rPr>
      <t>(mii RON), din care:</t>
    </r>
  </si>
  <si>
    <r>
      <rPr>
        <sz val="11"/>
        <rFont val="Calibri"/>
        <family val="2"/>
      </rPr>
      <t xml:space="preserve">Companii </t>
    </r>
    <r>
      <rPr>
        <sz val="11"/>
        <color indexed="10"/>
        <rFont val="Calibri"/>
        <family val="2"/>
      </rPr>
      <t>+ institutii publice</t>
    </r>
  </si>
  <si>
    <r>
      <t xml:space="preserve">Nr locuitori - </t>
    </r>
    <r>
      <rPr>
        <sz val="11"/>
        <color indexed="10"/>
        <rFont val="Calibri"/>
        <family val="2"/>
      </rPr>
      <t>conectati la apa populatie</t>
    </r>
  </si>
  <si>
    <t>mc/om/luna</t>
  </si>
  <si>
    <r>
      <t xml:space="preserve">Consum apa/ cap de locuitor - </t>
    </r>
    <r>
      <rPr>
        <sz val="11"/>
        <color indexed="10"/>
        <rFont val="Calibri"/>
        <family val="2"/>
      </rPr>
      <t>populatie</t>
    </r>
  </si>
  <si>
    <t>cantitate inclusiv consum propriu</t>
  </si>
  <si>
    <t>01 ian-31 oct 2015</t>
  </si>
  <si>
    <t>01 nov-31 dec 2015</t>
  </si>
  <si>
    <t>01 ian-31 dec 2016</t>
  </si>
  <si>
    <t>01 ian-30 iunie 2017</t>
  </si>
  <si>
    <t>01 iul-31 dec 2017</t>
  </si>
  <si>
    <t>01 ian-30 iunie 2018</t>
  </si>
  <si>
    <t>01 iul-31 dec 2018</t>
  </si>
  <si>
    <t>01 ian-30 iunie 2019</t>
  </si>
  <si>
    <t>01 iul-31 dec 2019</t>
  </si>
  <si>
    <t>01 ian-30 iunie 2020</t>
  </si>
  <si>
    <t>01 iul-31 dec 2020</t>
  </si>
  <si>
    <t>apa/canalizare/alte venituri</t>
  </si>
  <si>
    <t>Ian-Iunie 2018</t>
  </si>
  <si>
    <t>TINMAR ENERGY SA</t>
  </si>
  <si>
    <t>servicii</t>
  </si>
  <si>
    <t>30 zile</t>
  </si>
  <si>
    <t>DIALFA SECURITY</t>
  </si>
  <si>
    <t>ADMINISTRATIA BAZINALA DE APA PRUT-BARLAD</t>
  </si>
  <si>
    <t>OMV PETROM MARKETING S.R.L.</t>
  </si>
  <si>
    <t xml:space="preserve">produse    </t>
  </si>
  <si>
    <t>ARCELOR MITTAL GALATI SA</t>
  </si>
  <si>
    <t>PREMIER ENERGY SRL</t>
  </si>
  <si>
    <t>FUSION ROMANIA SRL</t>
  </si>
  <si>
    <t>CORROSION GRUP SRL</t>
  </si>
  <si>
    <t>FLUID GROUP HAGEN S.A.</t>
  </si>
  <si>
    <t>BC GAZ INTERNATIONAL</t>
  </si>
  <si>
    <t>TANCRAD SRL</t>
  </si>
  <si>
    <t>LUCRARI</t>
  </si>
  <si>
    <t>CONSTRUCTIA SA</t>
  </si>
  <si>
    <t>NOVI CONSULT SRL</t>
  </si>
  <si>
    <t>BUNURI</t>
  </si>
  <si>
    <t>PROTEHNICA SRL</t>
  </si>
  <si>
    <t>Numele Companiei / CUI: 16914128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</si>
</sst>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%"/>
    <numFmt numFmtId="166" formatCode="_-* #,##0.00_€_-;\-* #,##0.00_€_-;_-* &quot;-&quot;??_€_-;_-@_-"/>
    <numFmt numFmtId="167" formatCode="#,##0.0"/>
    <numFmt numFmtId="168" formatCode="[$-809]#,##0"/>
    <numFmt numFmtId="169" formatCode="[$-809]0%"/>
    <numFmt numFmtId="170" formatCode="[$-809]0"/>
    <numFmt numFmtId="171" formatCode="[$-809]#,##0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i/>
      <sz val="11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FFFF"/>
      <name val="Calibri"/>
      <family val="2"/>
    </font>
    <font>
      <b/>
      <sz val="10"/>
      <color theme="1"/>
      <name val="Calibri"/>
      <family val="2"/>
    </font>
    <font>
      <sz val="10"/>
      <color rgb="FF0070C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375E"/>
        <bgColor indexed="64"/>
      </patternFill>
    </fill>
    <fill>
      <patternFill patternType="solid">
        <fgColor rgb="FF3760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38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" fontId="49" fillId="0" borderId="0" xfId="0" applyNumberFormat="1" applyFont="1" applyAlignment="1">
      <alignment/>
    </xf>
    <xf numFmtId="0" fontId="5" fillId="0" borderId="0" xfId="66" applyFont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2" fillId="35" borderId="0" xfId="66" applyFont="1" applyFill="1" applyAlignment="1">
      <alignment vertical="center"/>
      <protection/>
    </xf>
    <xf numFmtId="165" fontId="2" fillId="0" borderId="10" xfId="61" applyNumberFormat="1" applyFont="1" applyFill="1" applyBorder="1" applyAlignment="1">
      <alignment horizontal="right" vertical="center" wrapText="1"/>
      <protection/>
    </xf>
    <xf numFmtId="165" fontId="2" fillId="33" borderId="10" xfId="73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/>
    </xf>
    <xf numFmtId="165" fontId="2" fillId="0" borderId="10" xfId="73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right"/>
    </xf>
    <xf numFmtId="165" fontId="5" fillId="33" borderId="10" xfId="73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1" fontId="34" fillId="36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0" fontId="37" fillId="36" borderId="12" xfId="63" applyFont="1" applyFill="1" applyBorder="1" applyAlignment="1">
      <alignment horizontal="center"/>
      <protection/>
    </xf>
    <xf numFmtId="0" fontId="37" fillId="36" borderId="13" xfId="63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1" fillId="0" borderId="12" xfId="63" applyNumberFormat="1" applyFont="1" applyBorder="1">
      <alignment/>
      <protection/>
    </xf>
    <xf numFmtId="3" fontId="1" fillId="0" borderId="13" xfId="63" applyNumberFormat="1" applyFont="1" applyBorder="1">
      <alignment/>
      <protection/>
    </xf>
    <xf numFmtId="0" fontId="1" fillId="0" borderId="13" xfId="63" applyFont="1" applyBorder="1">
      <alignment/>
      <protection/>
    </xf>
    <xf numFmtId="3" fontId="2" fillId="0" borderId="0" xfId="73" applyNumberFormat="1" applyFont="1" applyFill="1" applyBorder="1" applyAlignment="1">
      <alignment/>
    </xf>
    <xf numFmtId="0" fontId="4" fillId="0" borderId="14" xfId="63" applyFont="1" applyBorder="1">
      <alignment/>
      <protection/>
    </xf>
    <xf numFmtId="3" fontId="4" fillId="0" borderId="14" xfId="63" applyNumberFormat="1" applyFont="1" applyBorder="1">
      <alignment/>
      <protection/>
    </xf>
    <xf numFmtId="3" fontId="4" fillId="0" borderId="15" xfId="63" applyNumberFormat="1" applyFont="1" applyBorder="1">
      <alignment/>
      <protection/>
    </xf>
    <xf numFmtId="0" fontId="1" fillId="0" borderId="0" xfId="63" applyFont="1">
      <alignment/>
      <protection/>
    </xf>
    <xf numFmtId="0" fontId="34" fillId="37" borderId="10" xfId="7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4" fillId="37" borderId="10" xfId="0" applyFont="1" applyFill="1" applyBorder="1" applyAlignment="1">
      <alignment/>
    </xf>
    <xf numFmtId="0" fontId="34" fillId="37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73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70" applyFont="1" applyBorder="1">
      <alignment/>
      <protection/>
    </xf>
    <xf numFmtId="165" fontId="2" fillId="0" borderId="10" xfId="73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73" applyNumberFormat="1" applyFont="1" applyBorder="1" applyAlignment="1">
      <alignment horizontal="center"/>
    </xf>
    <xf numFmtId="0" fontId="37" fillId="37" borderId="16" xfId="62" applyFont="1" applyFill="1" applyBorder="1" applyAlignment="1">
      <alignment horizontal="center" vertical="center" wrapText="1"/>
      <protection/>
    </xf>
    <xf numFmtId="0" fontId="1" fillId="0" borderId="0" xfId="62" applyFont="1" applyBorder="1">
      <alignment/>
      <protection/>
    </xf>
    <xf numFmtId="0" fontId="1" fillId="0" borderId="0" xfId="62" applyFont="1" applyBorder="1" applyAlignment="1">
      <alignment horizontal="center"/>
      <protection/>
    </xf>
    <xf numFmtId="4" fontId="1" fillId="0" borderId="0" xfId="62" applyNumberFormat="1" applyFont="1" applyBorder="1">
      <alignment/>
      <protection/>
    </xf>
    <xf numFmtId="2" fontId="1" fillId="0" borderId="0" xfId="62" applyNumberFormat="1" applyFont="1" applyBorder="1">
      <alignment/>
      <protection/>
    </xf>
    <xf numFmtId="0" fontId="2" fillId="0" borderId="0" xfId="69" applyFont="1">
      <alignment/>
      <protection/>
    </xf>
    <xf numFmtId="17" fontId="34" fillId="37" borderId="10" xfId="0" applyNumberFormat="1" applyFont="1" applyFill="1" applyBorder="1" applyAlignment="1">
      <alignment horizontal="right"/>
    </xf>
    <xf numFmtId="0" fontId="51" fillId="0" borderId="10" xfId="64" applyFont="1" applyBorder="1" applyAlignment="1">
      <alignment horizontal="left" vertical="center" indent="1"/>
      <protection/>
    </xf>
    <xf numFmtId="0" fontId="51" fillId="0" borderId="10" xfId="64" applyFont="1" applyBorder="1" applyAlignment="1">
      <alignment horizontal="left" vertical="center" indent="2"/>
      <protection/>
    </xf>
    <xf numFmtId="0" fontId="52" fillId="0" borderId="0" xfId="64" applyFont="1" applyBorder="1" applyAlignment="1">
      <alignment horizontal="left" vertical="center"/>
      <protection/>
    </xf>
    <xf numFmtId="0" fontId="51" fillId="0" borderId="0" xfId="64" applyFont="1" applyBorder="1" applyAlignment="1">
      <alignment horizontal="left" vertical="center" indent="2"/>
      <protection/>
    </xf>
    <xf numFmtId="0" fontId="2" fillId="38" borderId="10" xfId="0" applyFont="1" applyFill="1" applyBorder="1" applyAlignment="1">
      <alignment horizontal="center"/>
    </xf>
    <xf numFmtId="0" fontId="52" fillId="38" borderId="10" xfId="64" applyFont="1" applyFill="1" applyBorder="1" applyAlignment="1">
      <alignment horizontal="left" vertical="center"/>
      <protection/>
    </xf>
    <xf numFmtId="0" fontId="2" fillId="38" borderId="10" xfId="61" applyNumberFormat="1" applyFont="1" applyFill="1" applyBorder="1" applyAlignment="1">
      <alignment horizontal="center" vertical="center" wrapText="1"/>
      <protection/>
    </xf>
    <xf numFmtId="165" fontId="2" fillId="38" borderId="10" xfId="61" applyNumberFormat="1" applyFont="1" applyFill="1" applyBorder="1" applyAlignment="1">
      <alignment horizontal="right" vertical="center" wrapText="1"/>
      <protection/>
    </xf>
    <xf numFmtId="0" fontId="5" fillId="7" borderId="1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3" fontId="2" fillId="38" borderId="10" xfId="61" applyNumberFormat="1" applyFont="1" applyFill="1" applyBorder="1" applyAlignment="1">
      <alignment horizontal="right" vertical="center" wrapText="1"/>
      <protection/>
    </xf>
    <xf numFmtId="3" fontId="2" fillId="38" borderId="10" xfId="61" applyNumberFormat="1" applyFont="1" applyFill="1" applyBorder="1" applyAlignment="1">
      <alignment horizontal="center" vertical="center" wrapText="1"/>
      <protection/>
    </xf>
    <xf numFmtId="3" fontId="2" fillId="4" borderId="10" xfId="61" applyNumberFormat="1" applyFont="1" applyFill="1" applyBorder="1" applyAlignment="1">
      <alignment horizontal="right" vertical="center" wrapText="1"/>
      <protection/>
    </xf>
    <xf numFmtId="3" fontId="2" fillId="7" borderId="10" xfId="61" applyNumberFormat="1" applyFont="1" applyFill="1" applyBorder="1" applyAlignment="1">
      <alignment horizontal="right" vertical="center" wrapText="1"/>
      <protection/>
    </xf>
    <xf numFmtId="3" fontId="2" fillId="0" borderId="10" xfId="61" applyNumberFormat="1" applyFont="1" applyFill="1" applyBorder="1" applyAlignment="1">
      <alignment horizontal="center" vertical="center" wrapText="1"/>
      <protection/>
    </xf>
    <xf numFmtId="3" fontId="2" fillId="0" borderId="10" xfId="61" applyNumberFormat="1" applyFont="1" applyFill="1" applyBorder="1" applyAlignment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center"/>
    </xf>
    <xf numFmtId="3" fontId="2" fillId="39" borderId="0" xfId="0" applyNumberFormat="1" applyFont="1" applyFill="1" applyAlignment="1">
      <alignment/>
    </xf>
    <xf numFmtId="165" fontId="2" fillId="0" borderId="0" xfId="73" applyNumberFormat="1" applyFont="1" applyAlignment="1">
      <alignment vertical="top" wrapText="1"/>
    </xf>
    <xf numFmtId="3" fontId="2" fillId="4" borderId="10" xfId="0" applyNumberFormat="1" applyFont="1" applyFill="1" applyBorder="1" applyAlignment="1">
      <alignment horizontal="right"/>
    </xf>
    <xf numFmtId="3" fontId="2" fillId="7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17" fontId="34" fillId="37" borderId="10" xfId="70" applyNumberFormat="1" applyFont="1" applyFill="1" applyBorder="1" applyAlignment="1">
      <alignment horizontal="center"/>
      <protection/>
    </xf>
    <xf numFmtId="0" fontId="34" fillId="37" borderId="10" xfId="0" applyFont="1" applyFill="1" applyBorder="1" applyAlignment="1">
      <alignment horizontal="center"/>
    </xf>
    <xf numFmtId="3" fontId="50" fillId="0" borderId="12" xfId="63" applyNumberFormat="1" applyFont="1" applyBorder="1">
      <alignment/>
      <protection/>
    </xf>
    <xf numFmtId="3" fontId="33" fillId="0" borderId="0" xfId="0" applyNumberFormat="1" applyFont="1" applyFill="1" applyBorder="1" applyAlignment="1">
      <alignment/>
    </xf>
    <xf numFmtId="3" fontId="33" fillId="36" borderId="0" xfId="0" applyNumberFormat="1" applyFont="1" applyFill="1" applyBorder="1" applyAlignment="1">
      <alignment/>
    </xf>
    <xf numFmtId="0" fontId="2" fillId="0" borderId="0" xfId="63" applyFont="1">
      <alignment/>
      <protection/>
    </xf>
    <xf numFmtId="3" fontId="50" fillId="0" borderId="0" xfId="0" applyNumberFormat="1" applyFont="1" applyFill="1" applyBorder="1" applyAlignment="1">
      <alignment/>
    </xf>
    <xf numFmtId="168" fontId="53" fillId="0" borderId="0" xfId="0" applyNumberFormat="1" applyFont="1" applyFill="1" applyBorder="1" applyAlignment="1">
      <alignment/>
    </xf>
    <xf numFmtId="168" fontId="54" fillId="0" borderId="0" xfId="0" applyNumberFormat="1" applyFont="1" applyFill="1" applyBorder="1" applyAlignment="1">
      <alignment/>
    </xf>
    <xf numFmtId="168" fontId="54" fillId="0" borderId="0" xfId="50" applyNumberFormat="1" applyFont="1" applyFill="1" applyBorder="1" applyAlignment="1" applyProtection="1">
      <alignment/>
      <protection/>
    </xf>
    <xf numFmtId="168" fontId="55" fillId="0" borderId="0" xfId="0" applyNumberFormat="1" applyFont="1" applyFill="1" applyBorder="1" applyAlignment="1">
      <alignment/>
    </xf>
    <xf numFmtId="170" fontId="56" fillId="40" borderId="18" xfId="0" applyNumberFormat="1" applyFont="1" applyFill="1" applyBorder="1" applyAlignment="1">
      <alignment vertical="center"/>
    </xf>
    <xf numFmtId="170" fontId="56" fillId="40" borderId="18" xfId="0" applyNumberFormat="1" applyFont="1" applyFill="1" applyBorder="1" applyAlignment="1">
      <alignment horizontal="center" vertical="center" wrapText="1"/>
    </xf>
    <xf numFmtId="168" fontId="53" fillId="0" borderId="18" xfId="0" applyNumberFormat="1" applyFont="1" applyFill="1" applyBorder="1" applyAlignment="1">
      <alignment horizontal="justify" vertical="center"/>
    </xf>
    <xf numFmtId="168" fontId="54" fillId="0" borderId="18" xfId="0" applyNumberFormat="1" applyFont="1" applyFill="1" applyBorder="1" applyAlignment="1">
      <alignment/>
    </xf>
    <xf numFmtId="168" fontId="53" fillId="0" borderId="18" xfId="0" applyNumberFormat="1" applyFont="1" applyFill="1" applyBorder="1" applyAlignment="1">
      <alignment horizontal="left" vertical="center"/>
    </xf>
    <xf numFmtId="171" fontId="54" fillId="0" borderId="18" xfId="0" applyNumberFormat="1" applyFont="1" applyFill="1" applyBorder="1" applyAlignment="1">
      <alignment/>
    </xf>
    <xf numFmtId="168" fontId="57" fillId="0" borderId="18" xfId="0" applyNumberFormat="1" applyFont="1" applyFill="1" applyBorder="1" applyAlignment="1">
      <alignment/>
    </xf>
    <xf numFmtId="168" fontId="54" fillId="0" borderId="18" xfId="0" applyNumberFormat="1" applyFont="1" applyFill="1" applyBorder="1" applyAlignment="1">
      <alignment horizontal="left"/>
    </xf>
    <xf numFmtId="168" fontId="56" fillId="41" borderId="18" xfId="0" applyNumberFormat="1" applyFont="1" applyFill="1" applyBorder="1" applyAlignment="1">
      <alignment/>
    </xf>
    <xf numFmtId="168" fontId="58" fillId="0" borderId="18" xfId="0" applyNumberFormat="1" applyFont="1" applyFill="1" applyBorder="1" applyAlignment="1">
      <alignment/>
    </xf>
    <xf numFmtId="168" fontId="53" fillId="0" borderId="18" xfId="0" applyNumberFormat="1" applyFont="1" applyFill="1" applyBorder="1" applyAlignment="1">
      <alignment/>
    </xf>
    <xf numFmtId="170" fontId="59" fillId="40" borderId="18" xfId="0" applyNumberFormat="1" applyFont="1" applyFill="1" applyBorder="1" applyAlignment="1">
      <alignment horizontal="center" vertical="center"/>
    </xf>
    <xf numFmtId="170" fontId="56" fillId="40" borderId="18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/>
    </xf>
    <xf numFmtId="168" fontId="60" fillId="0" borderId="18" xfId="0" applyNumberFormat="1" applyFont="1" applyFill="1" applyBorder="1" applyAlignment="1">
      <alignment/>
    </xf>
    <xf numFmtId="170" fontId="59" fillId="42" borderId="18" xfId="0" applyNumberFormat="1" applyFont="1" applyFill="1" applyBorder="1" applyAlignment="1">
      <alignment horizontal="center" vertical="center"/>
    </xf>
    <xf numFmtId="168" fontId="54" fillId="42" borderId="18" xfId="0" applyNumberFormat="1" applyFont="1" applyFill="1" applyBorder="1" applyAlignment="1">
      <alignment/>
    </xf>
    <xf numFmtId="170" fontId="56" fillId="42" borderId="18" xfId="0" applyNumberFormat="1" applyFont="1" applyFill="1" applyBorder="1" applyAlignment="1">
      <alignment horizontal="center" vertical="center"/>
    </xf>
    <xf numFmtId="170" fontId="56" fillId="42" borderId="18" xfId="0" applyNumberFormat="1" applyFont="1" applyFill="1" applyBorder="1" applyAlignment="1">
      <alignment horizontal="center" vertical="center" wrapText="1"/>
    </xf>
    <xf numFmtId="171" fontId="57" fillId="0" borderId="18" xfId="0" applyNumberFormat="1" applyFont="1" applyFill="1" applyBorder="1" applyAlignment="1">
      <alignment/>
    </xf>
    <xf numFmtId="0" fontId="2" fillId="39" borderId="10" xfId="0" applyFont="1" applyFill="1" applyBorder="1" applyAlignment="1">
      <alignment/>
    </xf>
    <xf numFmtId="167" fontId="2" fillId="39" borderId="10" xfId="0" applyNumberFormat="1" applyFont="1" applyFill="1" applyBorder="1" applyAlignment="1">
      <alignment/>
    </xf>
    <xf numFmtId="170" fontId="54" fillId="0" borderId="18" xfId="0" applyNumberFormat="1" applyFont="1" applyFill="1" applyBorder="1" applyAlignment="1">
      <alignment horizontal="center" vertical="center" wrapText="1"/>
    </xf>
    <xf numFmtId="170" fontId="56" fillId="0" borderId="18" xfId="0" applyNumberFormat="1" applyFont="1" applyFill="1" applyBorder="1" applyAlignment="1">
      <alignment horizontal="center" vertical="center" wrapText="1"/>
    </xf>
    <xf numFmtId="170" fontId="61" fillId="43" borderId="18" xfId="0" applyNumberFormat="1" applyFont="1" applyFill="1" applyBorder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3" fontId="2" fillId="35" borderId="0" xfId="66" applyNumberFormat="1" applyFont="1" applyFill="1" applyAlignment="1">
      <alignment vertical="center"/>
      <protection/>
    </xf>
    <xf numFmtId="0" fontId="2" fillId="35" borderId="0" xfId="66" applyFont="1" applyFill="1" applyAlignment="1">
      <alignment horizontal="center" vertical="center"/>
      <protection/>
    </xf>
    <xf numFmtId="0" fontId="50" fillId="4" borderId="19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2" fillId="7" borderId="11" xfId="0" applyFont="1" applyFill="1" applyBorder="1" applyAlignment="1">
      <alignment horizontal="center"/>
    </xf>
    <xf numFmtId="0" fontId="62" fillId="7" borderId="21" xfId="0" applyFont="1" applyFill="1" applyBorder="1" applyAlignment="1">
      <alignment horizontal="center"/>
    </xf>
    <xf numFmtId="0" fontId="62" fillId="7" borderId="17" xfId="0" applyFont="1" applyFill="1" applyBorder="1" applyAlignment="1">
      <alignment horizontal="center"/>
    </xf>
    <xf numFmtId="0" fontId="62" fillId="4" borderId="10" xfId="0" applyFont="1" applyFill="1" applyBorder="1" applyAlignment="1">
      <alignment horizontal="center" vertical="center" wrapText="1"/>
    </xf>
    <xf numFmtId="168" fontId="53" fillId="0" borderId="18" xfId="0" applyNumberFormat="1" applyFont="1" applyFill="1" applyBorder="1" applyAlignment="1">
      <alignment horizontal="left" vertical="center"/>
    </xf>
    <xf numFmtId="168" fontId="53" fillId="0" borderId="0" xfId="0" applyNumberFormat="1" applyFont="1" applyFill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3" fontId="37" fillId="36" borderId="22" xfId="63" applyNumberFormat="1" applyFont="1" applyFill="1" applyBorder="1" applyAlignment="1">
      <alignment horizontal="center" vertical="center"/>
      <protection/>
    </xf>
    <xf numFmtId="3" fontId="37" fillId="36" borderId="12" xfId="63" applyNumberFormat="1" applyFont="1" applyFill="1" applyBorder="1" applyAlignment="1">
      <alignment horizontal="center" vertical="center"/>
      <protection/>
    </xf>
    <xf numFmtId="0" fontId="37" fillId="36" borderId="11" xfId="63" applyFont="1" applyFill="1" applyBorder="1" applyAlignment="1">
      <alignment horizontal="center"/>
      <protection/>
    </xf>
    <xf numFmtId="0" fontId="37" fillId="36" borderId="17" xfId="63" applyFont="1" applyFill="1" applyBorder="1" applyAlignment="1">
      <alignment horizontal="center"/>
      <protection/>
    </xf>
    <xf numFmtId="17" fontId="37" fillId="36" borderId="11" xfId="63" applyNumberFormat="1" applyFont="1" applyFill="1" applyBorder="1" applyAlignment="1">
      <alignment horizontal="center"/>
      <protection/>
    </xf>
    <xf numFmtId="0" fontId="34" fillId="37" borderId="19" xfId="0" applyFont="1" applyFill="1" applyBorder="1" applyAlignment="1">
      <alignment horizontal="center"/>
    </xf>
    <xf numFmtId="0" fontId="34" fillId="37" borderId="20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2 2" xfId="45"/>
    <cellStyle name="Comma 2 4" xfId="46"/>
    <cellStyle name="Comma 2 4 2" xfId="47"/>
    <cellStyle name="Currency" xfId="48"/>
    <cellStyle name="Currency [0]" xfId="49"/>
    <cellStyle name="Excel Built-in Percent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4" xfId="62"/>
    <cellStyle name="Normal 24 2" xfId="63"/>
    <cellStyle name="Normal 26" xfId="64"/>
    <cellStyle name="Normal 3" xfId="65"/>
    <cellStyle name="Normal 3 2" xfId="66"/>
    <cellStyle name="Normal 33" xfId="67"/>
    <cellStyle name="Normal 33 2" xfId="68"/>
    <cellStyle name="Normal 4" xfId="69"/>
    <cellStyle name="Normal 4 2" xfId="70"/>
    <cellStyle name="Note" xfId="71"/>
    <cellStyle name="Output" xfId="72"/>
    <cellStyle name="Percent" xfId="73"/>
    <cellStyle name="Percent 15" xfId="74"/>
    <cellStyle name="Percent 15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-canal.ro/Users/io_croitoru/Desktop/formular%20bcr%20muntea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enti"/>
      <sheetName val="Furnizori"/>
      <sheetName val="Structura ct 704"/>
      <sheetName val="Structura ct 704 Dana Munteanu"/>
      <sheetName val="Alte info"/>
    </sheetNames>
    <sheetDataSet>
      <sheetData sheetId="0">
        <row r="1">
          <cell r="C1" t="str">
            <v>Apa Canal Galati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SheetLayoutView="100" zoomScalePageLayoutView="0" workbookViewId="0" topLeftCell="E4">
      <selection activeCell="N24" sqref="N24"/>
    </sheetView>
  </sheetViews>
  <sheetFormatPr defaultColWidth="9.140625" defaultRowHeight="12.75"/>
  <cols>
    <col min="1" max="1" width="9.140625" style="3" customWidth="1"/>
    <col min="2" max="2" width="21.8515625" style="3" customWidth="1"/>
    <col min="3" max="3" width="14.421875" style="3" customWidth="1"/>
    <col min="4" max="4" width="10.7109375" style="3" customWidth="1"/>
    <col min="5" max="5" width="10.421875" style="3" customWidth="1"/>
    <col min="6" max="6" width="16.140625" style="3" bestFit="1" customWidth="1"/>
    <col min="7" max="7" width="12.421875" style="3" customWidth="1"/>
    <col min="8" max="8" width="12.8515625" style="3" bestFit="1" customWidth="1"/>
    <col min="9" max="9" width="12.8515625" style="3" customWidth="1"/>
    <col min="10" max="10" width="8.7109375" style="3" bestFit="1" customWidth="1"/>
    <col min="11" max="12" width="9.8515625" style="3" bestFit="1" customWidth="1"/>
    <col min="13" max="13" width="10.140625" style="3" bestFit="1" customWidth="1"/>
    <col min="14" max="14" width="9.8515625" style="3" bestFit="1" customWidth="1"/>
    <col min="15" max="15" width="10.140625" style="3" bestFit="1" customWidth="1"/>
    <col min="16" max="16" width="8.57421875" style="3" customWidth="1"/>
    <col min="17" max="17" width="7.00390625" style="3" customWidth="1"/>
    <col min="18" max="18" width="10.421875" style="3" customWidth="1"/>
    <col min="19" max="19" width="2.421875" style="3" customWidth="1"/>
    <col min="20" max="16384" width="9.140625" style="3" customWidth="1"/>
  </cols>
  <sheetData>
    <row r="1" spans="1:3" ht="15">
      <c r="A1" s="2" t="s">
        <v>8</v>
      </c>
      <c r="C1" s="3" t="s">
        <v>71</v>
      </c>
    </row>
    <row r="2" ht="15">
      <c r="A2" s="4"/>
    </row>
    <row r="3" spans="1:15" ht="15">
      <c r="A3" s="4" t="s">
        <v>91</v>
      </c>
      <c r="H3" s="135" t="s">
        <v>93</v>
      </c>
      <c r="I3" s="132" t="s">
        <v>28</v>
      </c>
      <c r="J3" s="134" t="s">
        <v>29</v>
      </c>
      <c r="K3" s="134"/>
      <c r="L3" s="134"/>
      <c r="M3" s="134"/>
      <c r="N3" s="134"/>
      <c r="O3" s="134"/>
    </row>
    <row r="4" spans="1:20" ht="60">
      <c r="A4" s="5" t="s">
        <v>6</v>
      </c>
      <c r="B4" s="6" t="s">
        <v>4</v>
      </c>
      <c r="C4" s="6" t="s">
        <v>26</v>
      </c>
      <c r="D4" s="6" t="s">
        <v>27</v>
      </c>
      <c r="E4" s="6" t="s">
        <v>72</v>
      </c>
      <c r="F4" s="6" t="s">
        <v>92</v>
      </c>
      <c r="G4" s="16" t="s">
        <v>0</v>
      </c>
      <c r="H4" s="135"/>
      <c r="I4" s="133"/>
      <c r="J4" s="75" t="s">
        <v>11</v>
      </c>
      <c r="K4" s="76" t="s">
        <v>12</v>
      </c>
      <c r="L4" s="76" t="s">
        <v>24</v>
      </c>
      <c r="M4" s="76" t="s">
        <v>13</v>
      </c>
      <c r="N4" s="76" t="s">
        <v>14</v>
      </c>
      <c r="O4" s="76" t="s">
        <v>15</v>
      </c>
      <c r="P4" s="89" t="s">
        <v>1</v>
      </c>
      <c r="Q4" s="90" t="s">
        <v>9</v>
      </c>
      <c r="R4" s="90" t="s">
        <v>25</v>
      </c>
      <c r="T4" s="91" t="s">
        <v>75</v>
      </c>
    </row>
    <row r="5" spans="1:20" ht="30">
      <c r="A5" s="71">
        <v>1</v>
      </c>
      <c r="B5" s="72" t="s">
        <v>68</v>
      </c>
      <c r="C5" s="73" t="s">
        <v>113</v>
      </c>
      <c r="D5" s="73">
        <v>15</v>
      </c>
      <c r="E5" s="77">
        <v>66497</v>
      </c>
      <c r="F5" s="77">
        <v>33243</v>
      </c>
      <c r="G5" s="74">
        <f>F5/F$16</f>
        <v>0.7294450661575933</v>
      </c>
      <c r="H5" s="77">
        <v>20666</v>
      </c>
      <c r="I5" s="77">
        <v>6012</v>
      </c>
      <c r="J5" s="77">
        <v>0</v>
      </c>
      <c r="K5" s="77">
        <v>1281</v>
      </c>
      <c r="L5" s="77">
        <v>344</v>
      </c>
      <c r="M5" s="77">
        <v>116</v>
      </c>
      <c r="N5" s="77">
        <v>357</v>
      </c>
      <c r="O5" s="77">
        <v>12556</v>
      </c>
      <c r="P5" s="78"/>
      <c r="Q5" s="77">
        <v>9796</v>
      </c>
      <c r="R5" s="77">
        <v>12699</v>
      </c>
      <c r="T5" s="92">
        <f>H5-I5-J5-K5-L5-M5-N5-O5</f>
        <v>0</v>
      </c>
    </row>
    <row r="6" spans="1:20" ht="30">
      <c r="A6" s="71">
        <v>2</v>
      </c>
      <c r="B6" s="72" t="s">
        <v>69</v>
      </c>
      <c r="C6" s="73" t="s">
        <v>113</v>
      </c>
      <c r="D6" s="73">
        <v>15</v>
      </c>
      <c r="E6" s="77">
        <v>13289</v>
      </c>
      <c r="F6" s="77">
        <v>5993</v>
      </c>
      <c r="G6" s="74">
        <f aca="true" t="shared" si="0" ref="G6:G14">F6/F$16</f>
        <v>0.13150330239396132</v>
      </c>
      <c r="H6" s="77">
        <v>6889</v>
      </c>
      <c r="I6" s="77">
        <v>1238</v>
      </c>
      <c r="J6" s="77">
        <f>J7+J8+J9+J10</f>
        <v>0</v>
      </c>
      <c r="K6" s="77">
        <v>312</v>
      </c>
      <c r="L6" s="77">
        <v>44</v>
      </c>
      <c r="M6" s="77">
        <v>49</v>
      </c>
      <c r="N6" s="77">
        <v>8</v>
      </c>
      <c r="O6" s="77">
        <v>5238</v>
      </c>
      <c r="P6" s="78"/>
      <c r="Q6" s="77">
        <v>3735</v>
      </c>
      <c r="R6" s="77">
        <v>5239</v>
      </c>
      <c r="T6" s="92">
        <f aca="true" t="shared" si="1" ref="T6:T16">H6-I6-J6-K6-L6-M6-N6-O6</f>
        <v>0</v>
      </c>
    </row>
    <row r="7" spans="1:20" ht="15">
      <c r="A7" s="7"/>
      <c r="B7" s="67"/>
      <c r="C7" s="8"/>
      <c r="D7" s="8"/>
      <c r="E7" s="82"/>
      <c r="F7" s="82"/>
      <c r="G7" s="13">
        <f t="shared" si="0"/>
        <v>0</v>
      </c>
      <c r="H7" s="82"/>
      <c r="I7" s="79"/>
      <c r="J7" s="80"/>
      <c r="K7" s="80"/>
      <c r="L7" s="80"/>
      <c r="M7" s="80"/>
      <c r="N7" s="80"/>
      <c r="O7" s="80"/>
      <c r="P7" s="81"/>
      <c r="Q7" s="82"/>
      <c r="R7" s="82"/>
      <c r="T7" s="92">
        <f t="shared" si="1"/>
        <v>0</v>
      </c>
    </row>
    <row r="8" spans="1:20" ht="15">
      <c r="A8" s="7"/>
      <c r="B8" s="67"/>
      <c r="C8" s="8"/>
      <c r="D8" s="8"/>
      <c r="E8" s="82"/>
      <c r="F8" s="82"/>
      <c r="G8" s="13">
        <f t="shared" si="0"/>
        <v>0</v>
      </c>
      <c r="H8" s="82"/>
      <c r="I8" s="79"/>
      <c r="J8" s="80"/>
      <c r="K8" s="80"/>
      <c r="L8" s="80"/>
      <c r="M8" s="80"/>
      <c r="N8" s="80"/>
      <c r="O8" s="80"/>
      <c r="P8" s="81"/>
      <c r="Q8" s="82"/>
      <c r="R8" s="82"/>
      <c r="T8" s="92">
        <f t="shared" si="1"/>
        <v>0</v>
      </c>
    </row>
    <row r="9" spans="1:20" ht="15">
      <c r="A9" s="7"/>
      <c r="B9" s="67"/>
      <c r="C9" s="8"/>
      <c r="D9" s="8"/>
      <c r="E9" s="82"/>
      <c r="F9" s="82"/>
      <c r="G9" s="13">
        <f t="shared" si="0"/>
        <v>0</v>
      </c>
      <c r="H9" s="82"/>
      <c r="I9" s="79"/>
      <c r="J9" s="80"/>
      <c r="K9" s="80"/>
      <c r="L9" s="80"/>
      <c r="M9" s="80"/>
      <c r="N9" s="80"/>
      <c r="O9" s="80"/>
      <c r="P9" s="81"/>
      <c r="Q9" s="82"/>
      <c r="R9" s="82"/>
      <c r="T9" s="92">
        <f t="shared" si="1"/>
        <v>0</v>
      </c>
    </row>
    <row r="10" spans="1:20" ht="15">
      <c r="A10" s="7"/>
      <c r="B10" s="67" t="s">
        <v>7</v>
      </c>
      <c r="C10" s="8"/>
      <c r="D10" s="8"/>
      <c r="E10" s="82"/>
      <c r="F10" s="82"/>
      <c r="G10" s="13">
        <f t="shared" si="0"/>
        <v>0</v>
      </c>
      <c r="H10" s="82"/>
      <c r="I10" s="79"/>
      <c r="J10" s="80"/>
      <c r="K10" s="80"/>
      <c r="L10" s="80"/>
      <c r="M10" s="80"/>
      <c r="N10" s="80"/>
      <c r="O10" s="80"/>
      <c r="P10" s="81"/>
      <c r="Q10" s="82"/>
      <c r="R10" s="82"/>
      <c r="T10" s="92">
        <f t="shared" si="1"/>
        <v>0</v>
      </c>
    </row>
    <row r="11" spans="1:20" ht="30">
      <c r="A11" s="71">
        <v>3</v>
      </c>
      <c r="B11" s="72" t="s">
        <v>70</v>
      </c>
      <c r="C11" s="73" t="s">
        <v>113</v>
      </c>
      <c r="D11" s="73">
        <v>15</v>
      </c>
      <c r="E11" s="77">
        <v>13254</v>
      </c>
      <c r="F11" s="77">
        <v>6337</v>
      </c>
      <c r="G11" s="74">
        <f t="shared" si="0"/>
        <v>0.13905163144844535</v>
      </c>
      <c r="H11" s="77">
        <v>2266</v>
      </c>
      <c r="I11" s="77">
        <v>305</v>
      </c>
      <c r="J11" s="77">
        <f>J12+J13+J14+J15</f>
        <v>0</v>
      </c>
      <c r="K11" s="77">
        <v>457</v>
      </c>
      <c r="L11" s="77">
        <v>501</v>
      </c>
      <c r="M11" s="77">
        <v>152</v>
      </c>
      <c r="N11" s="77">
        <v>793</v>
      </c>
      <c r="O11" s="77">
        <v>58</v>
      </c>
      <c r="P11" s="78"/>
      <c r="Q11" s="77">
        <v>922</v>
      </c>
      <c r="R11" s="77">
        <v>277</v>
      </c>
      <c r="T11" s="92">
        <f t="shared" si="1"/>
        <v>0</v>
      </c>
    </row>
    <row r="12" spans="1:20" ht="15">
      <c r="A12" s="7"/>
      <c r="B12" s="68"/>
      <c r="C12" s="8"/>
      <c r="D12" s="8"/>
      <c r="E12" s="82"/>
      <c r="F12" s="82"/>
      <c r="G12" s="13">
        <f t="shared" si="0"/>
        <v>0</v>
      </c>
      <c r="H12" s="82"/>
      <c r="I12" s="79"/>
      <c r="J12" s="80"/>
      <c r="K12" s="80"/>
      <c r="L12" s="80"/>
      <c r="M12" s="80"/>
      <c r="N12" s="80"/>
      <c r="O12" s="80"/>
      <c r="P12" s="81"/>
      <c r="Q12" s="82"/>
      <c r="R12" s="82"/>
      <c r="T12" s="92">
        <f t="shared" si="1"/>
        <v>0</v>
      </c>
    </row>
    <row r="13" spans="1:20" ht="15">
      <c r="A13" s="7"/>
      <c r="B13" s="68"/>
      <c r="C13" s="8"/>
      <c r="D13" s="8"/>
      <c r="E13" s="82"/>
      <c r="F13" s="82"/>
      <c r="G13" s="13">
        <f>F13/F$16</f>
        <v>0</v>
      </c>
      <c r="H13" s="82"/>
      <c r="I13" s="79"/>
      <c r="J13" s="80"/>
      <c r="K13" s="80"/>
      <c r="L13" s="80"/>
      <c r="M13" s="80"/>
      <c r="N13" s="80"/>
      <c r="O13" s="80"/>
      <c r="P13" s="81"/>
      <c r="Q13" s="82"/>
      <c r="R13" s="82"/>
      <c r="T13" s="92">
        <f t="shared" si="1"/>
        <v>0</v>
      </c>
    </row>
    <row r="14" spans="1:20" ht="15">
      <c r="A14" s="7"/>
      <c r="B14" s="68"/>
      <c r="C14" s="8"/>
      <c r="D14" s="8"/>
      <c r="E14" s="82"/>
      <c r="F14" s="82"/>
      <c r="G14" s="13">
        <f t="shared" si="0"/>
        <v>0</v>
      </c>
      <c r="H14" s="82"/>
      <c r="I14" s="79"/>
      <c r="J14" s="80"/>
      <c r="K14" s="80"/>
      <c r="L14" s="80"/>
      <c r="M14" s="80"/>
      <c r="N14" s="80"/>
      <c r="O14" s="80"/>
      <c r="P14" s="81"/>
      <c r="Q14" s="82"/>
      <c r="R14" s="82"/>
      <c r="T14" s="92">
        <f t="shared" si="1"/>
        <v>0</v>
      </c>
    </row>
    <row r="15" spans="1:20" ht="15">
      <c r="A15" s="7"/>
      <c r="B15" s="67" t="s">
        <v>7</v>
      </c>
      <c r="C15" s="8"/>
      <c r="D15" s="8"/>
      <c r="E15" s="82"/>
      <c r="F15" s="82"/>
      <c r="G15" s="13">
        <f>F15/F$16</f>
        <v>0</v>
      </c>
      <c r="H15" s="82">
        <v>898</v>
      </c>
      <c r="I15" s="79">
        <v>898</v>
      </c>
      <c r="J15" s="80"/>
      <c r="K15" s="80"/>
      <c r="L15" s="80"/>
      <c r="M15" s="80"/>
      <c r="N15" s="80"/>
      <c r="O15" s="80"/>
      <c r="P15" s="81"/>
      <c r="Q15" s="82"/>
      <c r="R15" s="82"/>
      <c r="T15" s="92">
        <f t="shared" si="1"/>
        <v>0</v>
      </c>
    </row>
    <row r="16" spans="1:20" ht="15">
      <c r="A16" s="9"/>
      <c r="B16" s="24" t="s">
        <v>73</v>
      </c>
      <c r="C16" s="9"/>
      <c r="D16" s="9"/>
      <c r="E16" s="83">
        <f>E5+E6+E11</f>
        <v>93040</v>
      </c>
      <c r="F16" s="83">
        <f>F5+F6+F11</f>
        <v>45573</v>
      </c>
      <c r="G16" s="14">
        <f>G5+G6+G11</f>
        <v>1</v>
      </c>
      <c r="H16" s="83">
        <f>H5+H6+H11+H15</f>
        <v>30719</v>
      </c>
      <c r="I16" s="83">
        <f>I5+I6+I11+I15</f>
        <v>8453</v>
      </c>
      <c r="J16" s="83">
        <f aca="true" t="shared" si="2" ref="J16:O16">J5+J6+J11</f>
        <v>0</v>
      </c>
      <c r="K16" s="83">
        <f t="shared" si="2"/>
        <v>2050</v>
      </c>
      <c r="L16" s="83">
        <f t="shared" si="2"/>
        <v>889</v>
      </c>
      <c r="M16" s="83">
        <f t="shared" si="2"/>
        <v>317</v>
      </c>
      <c r="N16" s="83">
        <f t="shared" si="2"/>
        <v>1158</v>
      </c>
      <c r="O16" s="83">
        <f t="shared" si="2"/>
        <v>17852</v>
      </c>
      <c r="P16" s="84"/>
      <c r="Q16" s="83">
        <f>Q5+Q6+Q11</f>
        <v>14453</v>
      </c>
      <c r="R16" s="83">
        <f>R5+R6+R11</f>
        <v>18215</v>
      </c>
      <c r="T16" s="92">
        <f t="shared" si="1"/>
        <v>0</v>
      </c>
    </row>
    <row r="17" spans="1:8" ht="15">
      <c r="A17" s="15"/>
      <c r="B17" s="70"/>
      <c r="H17" s="3">
        <v>12553</v>
      </c>
    </row>
    <row r="18" spans="1:2" ht="15">
      <c r="A18" s="15" t="s">
        <v>74</v>
      </c>
      <c r="B18" s="70"/>
    </row>
    <row r="19" ht="15">
      <c r="B19" s="70"/>
    </row>
    <row r="20" spans="1:16" ht="15">
      <c r="A20" s="17"/>
      <c r="B20" s="69"/>
      <c r="C20" s="17"/>
      <c r="D20" s="17"/>
      <c r="E20" s="17"/>
      <c r="F20" s="17"/>
      <c r="G20" s="17"/>
      <c r="H20" s="18" t="s">
        <v>76</v>
      </c>
      <c r="I20" s="18">
        <f>I16</f>
        <v>8453</v>
      </c>
      <c r="J20" s="86">
        <f>I20/I22</f>
        <v>0.2751717178293564</v>
      </c>
      <c r="K20" s="17"/>
      <c r="L20" s="17"/>
      <c r="M20" s="17"/>
      <c r="N20" s="17"/>
      <c r="O20" s="17"/>
      <c r="P20" s="17"/>
    </row>
    <row r="21" spans="1:16" ht="15">
      <c r="A21" s="17"/>
      <c r="B21" s="17"/>
      <c r="C21" s="17"/>
      <c r="D21" s="17"/>
      <c r="E21" s="17"/>
      <c r="F21" s="17"/>
      <c r="G21" s="17"/>
      <c r="H21" s="18" t="s">
        <v>77</v>
      </c>
      <c r="I21" s="18">
        <f>J16+K16+L16+M16+N16+O16</f>
        <v>22266</v>
      </c>
      <c r="J21" s="86">
        <f>I21/I22</f>
        <v>0.7248282821706435</v>
      </c>
      <c r="K21" s="17"/>
      <c r="L21" s="17"/>
      <c r="M21" s="17"/>
      <c r="N21" s="17"/>
      <c r="O21" s="17"/>
      <c r="P21" s="17"/>
    </row>
    <row r="22" spans="2:10" ht="15">
      <c r="B22" s="10"/>
      <c r="C22" s="10"/>
      <c r="D22" s="10"/>
      <c r="E22" s="10"/>
      <c r="G22" s="4"/>
      <c r="H22" s="19" t="s">
        <v>37</v>
      </c>
      <c r="I22" s="19">
        <f>I20+I21</f>
        <v>30719</v>
      </c>
      <c r="J22" s="11"/>
    </row>
    <row r="23" spans="8:9" ht="15">
      <c r="H23" s="3" t="s">
        <v>78</v>
      </c>
      <c r="I23" s="85">
        <f>I22-H16</f>
        <v>0</v>
      </c>
    </row>
    <row r="24" spans="4:10" ht="15">
      <c r="D24" s="131"/>
      <c r="E24" s="131"/>
      <c r="F24" s="12"/>
      <c r="J24" s="12"/>
    </row>
    <row r="25" ht="15">
      <c r="F25" s="11"/>
    </row>
    <row r="29" ht="15">
      <c r="F29" s="1"/>
    </row>
  </sheetData>
  <sheetProtection/>
  <mergeCells count="4">
    <mergeCell ref="D24:E24"/>
    <mergeCell ref="I3:I4"/>
    <mergeCell ref="J3:O3"/>
    <mergeCell ref="H3:H4"/>
  </mergeCells>
  <printOptions/>
  <pageMargins left="0.75" right="0.75" top="1" bottom="1" header="0.5" footer="0.5"/>
  <pageSetup fitToHeight="1" fitToWidth="1" horizontalDpi="600" verticalDpi="600" orientation="landscape" paperSize="9" scale="6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showGridLines="0" tabSelected="1" zoomScaleSheetLayoutView="90" zoomScalePageLayoutView="0" workbookViewId="0" topLeftCell="A10">
      <selection activeCell="I20" sqref="I20"/>
    </sheetView>
  </sheetViews>
  <sheetFormatPr defaultColWidth="9.140625" defaultRowHeight="12.75"/>
  <cols>
    <col min="1" max="1" width="9.140625" style="3" customWidth="1"/>
    <col min="2" max="2" width="27.28125" style="3" bestFit="1" customWidth="1"/>
    <col min="3" max="3" width="13.28125" style="3" customWidth="1"/>
    <col min="4" max="4" width="14.8515625" style="3" customWidth="1"/>
    <col min="5" max="5" width="10.28125" style="3" bestFit="1" customWidth="1"/>
    <col min="6" max="6" width="12.00390625" style="3" bestFit="1" customWidth="1"/>
    <col min="7" max="7" width="11.140625" style="3" bestFit="1" customWidth="1"/>
    <col min="8" max="9" width="13.8515625" style="3" customWidth="1"/>
    <col min="10" max="15" width="10.140625" style="3" bestFit="1" customWidth="1"/>
    <col min="16" max="16" width="10.00390625" style="3" customWidth="1"/>
    <col min="17" max="16384" width="9.140625" style="3" customWidth="1"/>
  </cols>
  <sheetData>
    <row r="1" spans="1:19" ht="15">
      <c r="A1" s="2" t="s">
        <v>134</v>
      </c>
      <c r="B1"/>
      <c r="C1" s="3" t="s">
        <v>71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5">
      <c r="A2" s="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5">
      <c r="A3" s="4" t="s">
        <v>94</v>
      </c>
      <c r="B3"/>
      <c r="C3"/>
      <c r="D3"/>
      <c r="E3"/>
      <c r="F3"/>
      <c r="G3"/>
      <c r="H3"/>
      <c r="I3" s="139" t="s">
        <v>16</v>
      </c>
      <c r="J3" s="136" t="s">
        <v>17</v>
      </c>
      <c r="K3" s="137"/>
      <c r="L3" s="137"/>
      <c r="M3" s="137"/>
      <c r="N3" s="137"/>
      <c r="O3" s="138"/>
      <c r="P3"/>
      <c r="Q3"/>
      <c r="R3"/>
      <c r="S3"/>
    </row>
    <row r="4" spans="1:19" ht="90">
      <c r="A4" s="5" t="s">
        <v>6</v>
      </c>
      <c r="B4" s="129" t="s">
        <v>5</v>
      </c>
      <c r="C4" s="129" t="s">
        <v>81</v>
      </c>
      <c r="D4" s="129" t="s">
        <v>32</v>
      </c>
      <c r="E4" s="129" t="s">
        <v>80</v>
      </c>
      <c r="F4" s="129" t="s">
        <v>95</v>
      </c>
      <c r="G4" s="129" t="s">
        <v>2</v>
      </c>
      <c r="H4" s="16" t="s">
        <v>96</v>
      </c>
      <c r="I4" s="139"/>
      <c r="J4" s="76" t="s">
        <v>11</v>
      </c>
      <c r="K4" s="76" t="s">
        <v>12</v>
      </c>
      <c r="L4" s="76" t="s">
        <v>30</v>
      </c>
      <c r="M4" s="76" t="s">
        <v>13</v>
      </c>
      <c r="N4" s="76" t="s">
        <v>14</v>
      </c>
      <c r="O4" s="76" t="s">
        <v>15</v>
      </c>
      <c r="P4" s="129" t="s">
        <v>3</v>
      </c>
      <c r="Q4" s="129" t="s">
        <v>9</v>
      </c>
      <c r="R4"/>
      <c r="S4" s="91" t="s">
        <v>75</v>
      </c>
    </row>
    <row r="5" spans="1:19" ht="15">
      <c r="A5" s="7">
        <v>1</v>
      </c>
      <c r="B5" s="23" t="s">
        <v>115</v>
      </c>
      <c r="C5" s="23" t="s">
        <v>116</v>
      </c>
      <c r="D5" s="7" t="s">
        <v>117</v>
      </c>
      <c r="E5" s="20">
        <v>9649</v>
      </c>
      <c r="F5" s="20">
        <v>7232</v>
      </c>
      <c r="G5" s="21">
        <v>0.349</v>
      </c>
      <c r="H5" s="20">
        <v>1289</v>
      </c>
      <c r="I5" s="87">
        <v>1289</v>
      </c>
      <c r="J5" s="87">
        <v>1289</v>
      </c>
      <c r="K5" s="88"/>
      <c r="L5" s="88"/>
      <c r="M5" s="88"/>
      <c r="N5" s="88"/>
      <c r="O5" s="88"/>
      <c r="P5" s="22"/>
      <c r="Q5" s="20"/>
      <c r="R5"/>
      <c r="S5" s="92">
        <v>0</v>
      </c>
    </row>
    <row r="6" spans="1:19" ht="15">
      <c r="A6" s="7">
        <v>2</v>
      </c>
      <c r="B6" s="23" t="s">
        <v>118</v>
      </c>
      <c r="C6" s="23" t="s">
        <v>116</v>
      </c>
      <c r="D6" s="7" t="s">
        <v>117</v>
      </c>
      <c r="E6" s="20">
        <v>2205</v>
      </c>
      <c r="F6" s="20">
        <v>1177</v>
      </c>
      <c r="G6" s="21">
        <v>0.057</v>
      </c>
      <c r="H6" s="20">
        <v>178</v>
      </c>
      <c r="I6" s="87">
        <v>178</v>
      </c>
      <c r="J6" s="87">
        <v>178</v>
      </c>
      <c r="K6" s="88"/>
      <c r="L6" s="88"/>
      <c r="M6" s="88"/>
      <c r="N6" s="88"/>
      <c r="O6" s="88"/>
      <c r="P6" s="22"/>
      <c r="Q6" s="20"/>
      <c r="R6"/>
      <c r="S6" s="92">
        <v>0</v>
      </c>
    </row>
    <row r="7" spans="1:19" ht="15">
      <c r="A7" s="7">
        <v>3</v>
      </c>
      <c r="B7" s="23" t="s">
        <v>119</v>
      </c>
      <c r="C7" s="23" t="s">
        <v>116</v>
      </c>
      <c r="D7" s="7" t="s">
        <v>117</v>
      </c>
      <c r="E7" s="20">
        <v>2216</v>
      </c>
      <c r="F7" s="20">
        <v>1077</v>
      </c>
      <c r="G7" s="21">
        <v>0.052</v>
      </c>
      <c r="H7" s="20">
        <v>189</v>
      </c>
      <c r="I7" s="87">
        <v>189</v>
      </c>
      <c r="J7" s="87">
        <v>189</v>
      </c>
      <c r="K7" s="88"/>
      <c r="L7" s="88"/>
      <c r="M7" s="88"/>
      <c r="N7" s="88"/>
      <c r="O7" s="88"/>
      <c r="P7" s="22"/>
      <c r="Q7" s="20"/>
      <c r="R7"/>
      <c r="S7" s="92">
        <v>0</v>
      </c>
    </row>
    <row r="8" spans="1:19" ht="15">
      <c r="A8" s="7">
        <v>4</v>
      </c>
      <c r="B8" s="23" t="s">
        <v>120</v>
      </c>
      <c r="C8" s="23" t="s">
        <v>121</v>
      </c>
      <c r="D8" s="7" t="s">
        <v>117</v>
      </c>
      <c r="E8" s="20">
        <v>784</v>
      </c>
      <c r="F8" s="20">
        <v>888</v>
      </c>
      <c r="G8" s="21">
        <v>0.042</v>
      </c>
      <c r="H8" s="20">
        <v>162</v>
      </c>
      <c r="I8" s="87">
        <v>162</v>
      </c>
      <c r="J8" s="87">
        <v>162</v>
      </c>
      <c r="K8" s="88"/>
      <c r="L8" s="88"/>
      <c r="M8" s="88"/>
      <c r="N8" s="88"/>
      <c r="O8" s="88"/>
      <c r="P8" s="22"/>
      <c r="Q8" s="20"/>
      <c r="R8"/>
      <c r="S8" s="92">
        <v>0</v>
      </c>
    </row>
    <row r="9" spans="1:19" ht="15">
      <c r="A9" s="7">
        <v>5</v>
      </c>
      <c r="B9" s="23" t="s">
        <v>122</v>
      </c>
      <c r="C9" s="23" t="s">
        <v>116</v>
      </c>
      <c r="D9" s="7" t="s">
        <v>117</v>
      </c>
      <c r="E9" s="20">
        <v>1882</v>
      </c>
      <c r="F9" s="20">
        <v>802</v>
      </c>
      <c r="G9" s="21">
        <v>0.038</v>
      </c>
      <c r="H9" s="20">
        <v>146</v>
      </c>
      <c r="I9" s="87">
        <v>146</v>
      </c>
      <c r="J9" s="87">
        <v>146</v>
      </c>
      <c r="K9" s="88"/>
      <c r="L9" s="88"/>
      <c r="M9" s="88"/>
      <c r="N9" s="88"/>
      <c r="O9" s="88"/>
      <c r="P9" s="22"/>
      <c r="Q9" s="20"/>
      <c r="R9"/>
      <c r="S9" s="92">
        <v>0</v>
      </c>
    </row>
    <row r="10" spans="1:19" ht="15">
      <c r="A10" s="7">
        <v>6</v>
      </c>
      <c r="B10" s="23" t="s">
        <v>123</v>
      </c>
      <c r="C10" s="23" t="s">
        <v>116</v>
      </c>
      <c r="D10" s="7" t="s">
        <v>117</v>
      </c>
      <c r="E10" s="20">
        <v>0</v>
      </c>
      <c r="F10" s="20">
        <v>228</v>
      </c>
      <c r="G10" s="21">
        <v>0.012</v>
      </c>
      <c r="H10" s="20">
        <v>0</v>
      </c>
      <c r="I10" s="87">
        <v>0</v>
      </c>
      <c r="J10" s="87">
        <v>0</v>
      </c>
      <c r="K10" s="88"/>
      <c r="L10" s="88"/>
      <c r="M10" s="88"/>
      <c r="N10" s="88"/>
      <c r="O10" s="88"/>
      <c r="P10" s="22"/>
      <c r="Q10" s="20"/>
      <c r="R10"/>
      <c r="S10" s="92">
        <v>0</v>
      </c>
    </row>
    <row r="11" spans="1:19" ht="15">
      <c r="A11" s="7">
        <v>7</v>
      </c>
      <c r="B11" s="23" t="s">
        <v>124</v>
      </c>
      <c r="C11" s="23" t="s">
        <v>121</v>
      </c>
      <c r="D11" s="7" t="s">
        <v>117</v>
      </c>
      <c r="E11" s="20">
        <v>46</v>
      </c>
      <c r="F11" s="20">
        <v>220</v>
      </c>
      <c r="G11" s="21">
        <v>0.013</v>
      </c>
      <c r="H11" s="20">
        <v>1</v>
      </c>
      <c r="I11" s="87">
        <v>1</v>
      </c>
      <c r="J11" s="87">
        <v>1</v>
      </c>
      <c r="K11" s="88"/>
      <c r="L11" s="88"/>
      <c r="M11" s="88"/>
      <c r="N11" s="88"/>
      <c r="O11" s="88"/>
      <c r="P11" s="22"/>
      <c r="Q11" s="20"/>
      <c r="R11"/>
      <c r="S11" s="92">
        <v>0</v>
      </c>
    </row>
    <row r="12" spans="1:19" ht="15">
      <c r="A12" s="7">
        <v>8</v>
      </c>
      <c r="B12" s="23" t="s">
        <v>125</v>
      </c>
      <c r="C12" s="23" t="s">
        <v>116</v>
      </c>
      <c r="D12" s="7" t="s">
        <v>117</v>
      </c>
      <c r="E12" s="20">
        <v>0</v>
      </c>
      <c r="F12" s="20">
        <v>69</v>
      </c>
      <c r="G12" s="21">
        <v>0.005</v>
      </c>
      <c r="H12" s="20">
        <v>0</v>
      </c>
      <c r="I12" s="87">
        <v>0</v>
      </c>
      <c r="J12" s="87">
        <v>0</v>
      </c>
      <c r="K12" s="88"/>
      <c r="L12" s="88"/>
      <c r="M12" s="88"/>
      <c r="N12" s="88"/>
      <c r="O12" s="88"/>
      <c r="P12" s="22"/>
      <c r="Q12" s="20"/>
      <c r="R12"/>
      <c r="S12" s="92">
        <v>0</v>
      </c>
    </row>
    <row r="13" spans="1:19" ht="15">
      <c r="A13" s="7">
        <v>9</v>
      </c>
      <c r="B13" s="23" t="s">
        <v>126</v>
      </c>
      <c r="C13" s="23" t="s">
        <v>121</v>
      </c>
      <c r="D13" s="7" t="s">
        <v>117</v>
      </c>
      <c r="E13" s="20">
        <v>109</v>
      </c>
      <c r="F13" s="20">
        <v>119</v>
      </c>
      <c r="G13" s="21">
        <v>0.008</v>
      </c>
      <c r="H13" s="20">
        <v>11</v>
      </c>
      <c r="I13" s="87">
        <v>11</v>
      </c>
      <c r="J13" s="87">
        <v>11</v>
      </c>
      <c r="K13" s="88"/>
      <c r="L13" s="88"/>
      <c r="M13" s="88"/>
      <c r="N13" s="88"/>
      <c r="O13" s="88"/>
      <c r="P13" s="22"/>
      <c r="Q13" s="20"/>
      <c r="R13"/>
      <c r="S13" s="92">
        <v>0</v>
      </c>
    </row>
    <row r="14" spans="1:19" ht="15">
      <c r="A14" s="7">
        <v>10</v>
      </c>
      <c r="B14" s="23" t="s">
        <v>127</v>
      </c>
      <c r="C14" s="23" t="s">
        <v>121</v>
      </c>
      <c r="D14" s="7" t="s">
        <v>117</v>
      </c>
      <c r="E14" s="20">
        <v>122</v>
      </c>
      <c r="F14" s="20">
        <v>57.885169999999995</v>
      </c>
      <c r="G14" s="21">
        <v>0.004</v>
      </c>
      <c r="H14" s="20">
        <v>0</v>
      </c>
      <c r="I14" s="87">
        <v>0</v>
      </c>
      <c r="J14" s="87">
        <v>0</v>
      </c>
      <c r="K14" s="88"/>
      <c r="L14" s="88"/>
      <c r="M14" s="88"/>
      <c r="N14" s="88"/>
      <c r="O14" s="88"/>
      <c r="P14" s="22"/>
      <c r="Q14" s="20"/>
      <c r="R14"/>
      <c r="S14" s="92">
        <v>0</v>
      </c>
    </row>
    <row r="15" spans="1:19" ht="15">
      <c r="A15" s="7"/>
      <c r="B15" s="23" t="s">
        <v>7</v>
      </c>
      <c r="C15" s="23"/>
      <c r="D15" s="7"/>
      <c r="E15" s="20">
        <v>20344</v>
      </c>
      <c r="F15" s="20">
        <f>F16-11870</f>
        <v>8651</v>
      </c>
      <c r="G15" s="21">
        <v>0.42</v>
      </c>
      <c r="H15" s="20">
        <f>H16-1976</f>
        <v>1230</v>
      </c>
      <c r="I15" s="87">
        <v>1230</v>
      </c>
      <c r="J15" s="87">
        <v>1230</v>
      </c>
      <c r="K15" s="88"/>
      <c r="L15" s="88"/>
      <c r="M15" s="88"/>
      <c r="N15" s="88"/>
      <c r="O15" s="88"/>
      <c r="P15" s="22"/>
      <c r="Q15" s="20"/>
      <c r="R15"/>
      <c r="S15" s="92">
        <v>0</v>
      </c>
    </row>
    <row r="16" spans="1:19" ht="15">
      <c r="A16" s="9"/>
      <c r="B16" s="24" t="s">
        <v>31</v>
      </c>
      <c r="C16" s="24"/>
      <c r="D16" s="9"/>
      <c r="E16" s="25">
        <v>37357</v>
      </c>
      <c r="F16" s="25">
        <v>20521</v>
      </c>
      <c r="G16" s="26">
        <v>1</v>
      </c>
      <c r="H16" s="25">
        <v>3206</v>
      </c>
      <c r="I16" s="25">
        <v>3206</v>
      </c>
      <c r="J16" s="25">
        <v>3206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7"/>
      <c r="Q16" s="25">
        <v>0</v>
      </c>
      <c r="R16"/>
      <c r="S16" s="92">
        <v>0</v>
      </c>
    </row>
    <row r="17" spans="1:19" ht="15">
      <c r="A17" s="7">
        <v>1</v>
      </c>
      <c r="B17" s="23" t="s">
        <v>128</v>
      </c>
      <c r="C17" s="23" t="s">
        <v>129</v>
      </c>
      <c r="D17" s="7">
        <v>30</v>
      </c>
      <c r="E17" s="20">
        <v>1741</v>
      </c>
      <c r="F17" s="20">
        <v>1824</v>
      </c>
      <c r="G17" s="21">
        <v>0.306</v>
      </c>
      <c r="H17" s="20">
        <v>259</v>
      </c>
      <c r="I17" s="87">
        <v>259</v>
      </c>
      <c r="J17" s="87">
        <v>259</v>
      </c>
      <c r="K17" s="88"/>
      <c r="L17" s="88"/>
      <c r="M17" s="88"/>
      <c r="N17" s="88"/>
      <c r="O17" s="88"/>
      <c r="P17" s="22"/>
      <c r="Q17" s="20"/>
      <c r="R17"/>
      <c r="S17" s="92">
        <v>0</v>
      </c>
    </row>
    <row r="18" spans="1:19" ht="15">
      <c r="A18" s="7">
        <v>2</v>
      </c>
      <c r="B18" s="23" t="s">
        <v>130</v>
      </c>
      <c r="C18" s="23" t="s">
        <v>129</v>
      </c>
      <c r="D18" s="7">
        <v>30</v>
      </c>
      <c r="E18" s="20">
        <v>6551</v>
      </c>
      <c r="F18" s="20">
        <v>642</v>
      </c>
      <c r="G18" s="21">
        <v>0.15</v>
      </c>
      <c r="H18" s="20">
        <v>0</v>
      </c>
      <c r="I18" s="87">
        <v>0</v>
      </c>
      <c r="J18" s="87">
        <v>0</v>
      </c>
      <c r="K18" s="88"/>
      <c r="L18" s="88"/>
      <c r="M18" s="88"/>
      <c r="N18" s="88"/>
      <c r="O18" s="88"/>
      <c r="P18" s="22"/>
      <c r="Q18" s="20"/>
      <c r="R18"/>
      <c r="S18" s="92">
        <v>0</v>
      </c>
    </row>
    <row r="19" spans="1:19" ht="15">
      <c r="A19" s="7">
        <v>3</v>
      </c>
      <c r="B19" s="23" t="s">
        <v>131</v>
      </c>
      <c r="C19" s="23" t="s">
        <v>132</v>
      </c>
      <c r="D19" s="7">
        <v>30</v>
      </c>
      <c r="E19" s="20">
        <v>0</v>
      </c>
      <c r="F19" s="20">
        <v>194.684</v>
      </c>
      <c r="G19" s="21">
        <v>0.228</v>
      </c>
      <c r="H19" s="20">
        <v>0</v>
      </c>
      <c r="I19" s="87">
        <v>0</v>
      </c>
      <c r="J19" s="87">
        <v>0</v>
      </c>
      <c r="K19" s="88"/>
      <c r="L19" s="88"/>
      <c r="M19" s="88"/>
      <c r="N19" s="88"/>
      <c r="O19" s="88"/>
      <c r="P19" s="22"/>
      <c r="Q19" s="20"/>
      <c r="R19"/>
      <c r="S19" s="92">
        <v>0</v>
      </c>
    </row>
    <row r="20" spans="1:19" ht="15">
      <c r="A20" s="7">
        <v>4</v>
      </c>
      <c r="B20" s="23" t="s">
        <v>133</v>
      </c>
      <c r="C20" s="23" t="s">
        <v>132</v>
      </c>
      <c r="D20" s="7">
        <v>30</v>
      </c>
      <c r="E20" s="20">
        <v>0</v>
      </c>
      <c r="F20" s="20">
        <v>139</v>
      </c>
      <c r="G20" s="21">
        <v>0.112</v>
      </c>
      <c r="H20" s="20">
        <v>0</v>
      </c>
      <c r="I20" s="87">
        <v>0</v>
      </c>
      <c r="J20" s="87">
        <v>0</v>
      </c>
      <c r="K20" s="88"/>
      <c r="L20" s="88"/>
      <c r="M20" s="88"/>
      <c r="N20" s="88"/>
      <c r="O20" s="88"/>
      <c r="P20" s="22"/>
      <c r="Q20" s="20"/>
      <c r="R20"/>
      <c r="S20" s="92">
        <v>0</v>
      </c>
    </row>
    <row r="21" spans="1:19" ht="15">
      <c r="A21" s="7"/>
      <c r="B21" s="23" t="s">
        <v>7</v>
      </c>
      <c r="C21" s="23" t="s">
        <v>132</v>
      </c>
      <c r="D21" s="7">
        <v>30</v>
      </c>
      <c r="E21" s="20">
        <v>9238</v>
      </c>
      <c r="F21" s="20">
        <f>F22-2974</f>
        <v>16223</v>
      </c>
      <c r="G21" s="21">
        <v>0.204</v>
      </c>
      <c r="H21" s="20">
        <f>H22-H17</f>
        <v>1770</v>
      </c>
      <c r="I21" s="87">
        <v>1770</v>
      </c>
      <c r="J21" s="87">
        <v>1770</v>
      </c>
      <c r="K21" s="88"/>
      <c r="L21" s="88"/>
      <c r="M21" s="88"/>
      <c r="N21" s="88"/>
      <c r="O21" s="88"/>
      <c r="P21" s="22"/>
      <c r="Q21" s="20"/>
      <c r="R21"/>
      <c r="S21" s="92">
        <v>0</v>
      </c>
    </row>
    <row r="22" spans="1:19" ht="15">
      <c r="A22" s="9"/>
      <c r="B22" s="24" t="s">
        <v>79</v>
      </c>
      <c r="C22" s="24"/>
      <c r="D22" s="9"/>
      <c r="E22" s="25">
        <v>17530</v>
      </c>
      <c r="F22" s="25">
        <v>19197</v>
      </c>
      <c r="G22" s="26">
        <v>0.9999999999999999</v>
      </c>
      <c r="H22" s="25">
        <v>2029</v>
      </c>
      <c r="I22" s="25">
        <v>2029</v>
      </c>
      <c r="J22" s="25">
        <v>2029</v>
      </c>
      <c r="K22" s="25"/>
      <c r="L22" s="25">
        <v>0</v>
      </c>
      <c r="M22" s="25">
        <v>0</v>
      </c>
      <c r="N22" s="25">
        <v>0</v>
      </c>
      <c r="O22" s="25">
        <v>0</v>
      </c>
      <c r="P22" s="27"/>
      <c r="Q22" s="25">
        <v>0</v>
      </c>
      <c r="R22"/>
      <c r="S22" s="92">
        <v>0</v>
      </c>
    </row>
    <row r="23" spans="1:19" ht="15">
      <c r="A2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/>
      <c r="M23"/>
      <c r="N23"/>
      <c r="O23"/>
      <c r="P23"/>
      <c r="Q23"/>
      <c r="R23"/>
      <c r="S23"/>
    </row>
    <row r="24" spans="1:19" ht="15">
      <c r="A24"/>
      <c r="B24"/>
      <c r="C24"/>
      <c r="D24"/>
      <c r="E24" s="131"/>
      <c r="F24" s="131"/>
      <c r="G24" s="131"/>
      <c r="H24" s="18" t="s">
        <v>76</v>
      </c>
      <c r="I24" s="18">
        <f>I16+I22</f>
        <v>5235</v>
      </c>
      <c r="J24" s="86">
        <v>1</v>
      </c>
      <c r="K24"/>
      <c r="L24" s="130"/>
      <c r="M24"/>
      <c r="N24"/>
      <c r="O24"/>
      <c r="P24"/>
      <c r="Q24"/>
      <c r="R24"/>
      <c r="S24"/>
    </row>
    <row r="25" spans="1:19" ht="15">
      <c r="A25"/>
      <c r="B25"/>
      <c r="C25"/>
      <c r="D25"/>
      <c r="E25"/>
      <c r="F25"/>
      <c r="G25"/>
      <c r="H25" s="18" t="s">
        <v>77</v>
      </c>
      <c r="I25" s="18">
        <v>0</v>
      </c>
      <c r="J25" s="86">
        <v>0</v>
      </c>
      <c r="K25"/>
      <c r="L25"/>
      <c r="M25"/>
      <c r="N25"/>
      <c r="O25"/>
      <c r="P25"/>
      <c r="Q25"/>
      <c r="R25"/>
      <c r="S25"/>
    </row>
    <row r="26" spans="1:19" ht="15">
      <c r="A26"/>
      <c r="B26"/>
      <c r="C26"/>
      <c r="D26"/>
      <c r="E26"/>
      <c r="F26"/>
      <c r="G26"/>
      <c r="H26" s="19" t="s">
        <v>37</v>
      </c>
      <c r="I26" s="19">
        <f>SUM(I24:I25)</f>
        <v>5235</v>
      </c>
      <c r="J26" s="11"/>
      <c r="K26"/>
      <c r="L26"/>
      <c r="M26"/>
      <c r="N26"/>
      <c r="O26"/>
      <c r="P26"/>
      <c r="Q26"/>
      <c r="R26"/>
      <c r="S26"/>
    </row>
    <row r="27" spans="1:19" ht="15">
      <c r="A27"/>
      <c r="B27"/>
      <c r="C27"/>
      <c r="D27"/>
      <c r="E27"/>
      <c r="F27"/>
      <c r="G27"/>
      <c r="H27" s="3" t="s">
        <v>78</v>
      </c>
      <c r="I27" s="85">
        <v>0</v>
      </c>
      <c r="J27"/>
      <c r="K27"/>
      <c r="L27"/>
      <c r="M27"/>
      <c r="N27"/>
      <c r="O27"/>
      <c r="P27"/>
      <c r="Q27"/>
      <c r="R27"/>
      <c r="S27"/>
    </row>
    <row r="28" ht="15">
      <c r="A28" s="15" t="s">
        <v>82</v>
      </c>
    </row>
  </sheetData>
  <sheetProtection/>
  <mergeCells count="3">
    <mergeCell ref="J3:O3"/>
    <mergeCell ref="I3:I4"/>
    <mergeCell ref="E24:G24"/>
  </mergeCells>
  <printOptions/>
  <pageMargins left="0.75" right="0.75" top="1" bottom="1" header="0.5" footer="0.5"/>
  <pageSetup fitToHeight="1" fitToWidth="1" horizontalDpi="600" verticalDpi="600" orientation="landscape" paperSize="9" scale="55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9"/>
  <sheetViews>
    <sheetView zoomScalePageLayoutView="0" workbookViewId="0" topLeftCell="A37">
      <selection activeCell="H52" sqref="H52"/>
    </sheetView>
  </sheetViews>
  <sheetFormatPr defaultColWidth="9.140625" defaultRowHeight="12.75"/>
  <cols>
    <col min="1" max="1" width="2.140625" style="29" customWidth="1"/>
    <col min="2" max="2" width="23.7109375" style="29" bestFit="1" customWidth="1"/>
    <col min="3" max="3" width="10.8515625" style="29" bestFit="1" customWidth="1"/>
    <col min="4" max="4" width="6.8515625" style="32" bestFit="1" customWidth="1"/>
    <col min="5" max="6" width="9.00390625" style="32" customWidth="1"/>
    <col min="7" max="7" width="7.7109375" style="32" bestFit="1" customWidth="1"/>
    <col min="8" max="8" width="12.140625" style="32" bestFit="1" customWidth="1"/>
    <col min="9" max="9" width="10.00390625" style="32" customWidth="1"/>
    <col min="10" max="10" width="9.00390625" style="29" customWidth="1"/>
    <col min="11" max="11" width="9.140625" style="29" customWidth="1"/>
    <col min="12" max="12" width="10.140625" style="29" customWidth="1"/>
    <col min="13" max="20" width="9.28125" style="29" bestFit="1" customWidth="1"/>
    <col min="21" max="16384" width="9.140625" style="29" customWidth="1"/>
  </cols>
  <sheetData>
    <row r="1" spans="2:11" s="96" customFormat="1" ht="15.75">
      <c r="B1" s="103" t="str">
        <f>'[1]Clienti'!C1</f>
        <v>Apa Canal Galati</v>
      </c>
      <c r="C1" s="100"/>
      <c r="D1" s="101"/>
      <c r="E1" s="101"/>
      <c r="F1" s="101"/>
      <c r="G1" s="101"/>
      <c r="H1" s="101"/>
      <c r="I1" s="101"/>
      <c r="J1" s="100"/>
      <c r="K1" s="100"/>
    </row>
    <row r="2" spans="2:11" s="96" customFormat="1" ht="15">
      <c r="B2" s="100"/>
      <c r="C2" s="100"/>
      <c r="D2" s="101"/>
      <c r="E2" s="101"/>
      <c r="F2" s="101"/>
      <c r="G2" s="101"/>
      <c r="H2" s="101"/>
      <c r="I2" s="101"/>
      <c r="J2" s="100"/>
      <c r="K2" s="100"/>
    </row>
    <row r="3" spans="2:11" s="96" customFormat="1" ht="38.25">
      <c r="B3" s="104"/>
      <c r="C3" s="104"/>
      <c r="D3" s="104"/>
      <c r="E3" s="104">
        <v>2015</v>
      </c>
      <c r="F3" s="104">
        <v>2016</v>
      </c>
      <c r="G3" s="104">
        <v>2017</v>
      </c>
      <c r="H3" s="128" t="s">
        <v>114</v>
      </c>
      <c r="I3" s="105" t="s">
        <v>84</v>
      </c>
      <c r="J3" s="105" t="s">
        <v>85</v>
      </c>
      <c r="K3" s="105" t="s">
        <v>86</v>
      </c>
    </row>
    <row r="4" spans="2:11" s="96" customFormat="1" ht="51">
      <c r="B4" s="140" t="s">
        <v>59</v>
      </c>
      <c r="C4" s="106" t="s">
        <v>101</v>
      </c>
      <c r="D4" s="107" t="s">
        <v>23</v>
      </c>
      <c r="E4" s="107">
        <v>14618</v>
      </c>
      <c r="F4" s="107">
        <v>14358</v>
      </c>
      <c r="G4" s="107">
        <v>14014</v>
      </c>
      <c r="H4" s="107">
        <v>6897</v>
      </c>
      <c r="I4" s="107">
        <v>14070</v>
      </c>
      <c r="J4" s="107">
        <v>14253</v>
      </c>
      <c r="K4" s="107">
        <v>14279</v>
      </c>
    </row>
    <row r="5" spans="2:11" s="96" customFormat="1" ht="15">
      <c r="B5" s="140"/>
      <c r="C5" s="108" t="s">
        <v>83</v>
      </c>
      <c r="D5" s="107" t="s">
        <v>60</v>
      </c>
      <c r="E5" s="109">
        <f aca="true" t="shared" si="0" ref="E5:K5">E6/E4</f>
        <v>3.5546586400328364</v>
      </c>
      <c r="F5" s="109">
        <f t="shared" si="0"/>
        <v>3.843501880484747</v>
      </c>
      <c r="G5" s="109">
        <f t="shared" si="0"/>
        <v>3.930426716141002</v>
      </c>
      <c r="H5" s="109">
        <f t="shared" si="0"/>
        <v>4.0285631433956794</v>
      </c>
      <c r="I5" s="109">
        <f t="shared" si="0"/>
        <v>4.171286425017768</v>
      </c>
      <c r="J5" s="109">
        <f t="shared" si="0"/>
        <v>4.300147337402652</v>
      </c>
      <c r="K5" s="109">
        <f t="shared" si="0"/>
        <v>4.317949436235031</v>
      </c>
    </row>
    <row r="6" spans="2:11" s="96" customFormat="1" ht="15">
      <c r="B6" s="140"/>
      <c r="C6" s="108" t="s">
        <v>67</v>
      </c>
      <c r="D6" s="110" t="s">
        <v>10</v>
      </c>
      <c r="E6" s="110">
        <v>51962</v>
      </c>
      <c r="F6" s="110">
        <v>55185</v>
      </c>
      <c r="G6" s="110">
        <v>55081</v>
      </c>
      <c r="H6" s="110">
        <v>27785</v>
      </c>
      <c r="I6" s="110">
        <v>58690</v>
      </c>
      <c r="J6" s="110">
        <v>61290</v>
      </c>
      <c r="K6" s="110">
        <v>61656</v>
      </c>
    </row>
    <row r="7" spans="2:11" s="96" customFormat="1" ht="51">
      <c r="B7" s="140" t="s">
        <v>61</v>
      </c>
      <c r="C7" s="106" t="s">
        <v>101</v>
      </c>
      <c r="D7" s="107" t="s">
        <v>23</v>
      </c>
      <c r="E7" s="107">
        <v>17200</v>
      </c>
      <c r="F7" s="107">
        <v>18227</v>
      </c>
      <c r="G7" s="107">
        <v>16603</v>
      </c>
      <c r="H7" s="107">
        <v>7684</v>
      </c>
      <c r="I7" s="107">
        <v>16266</v>
      </c>
      <c r="J7" s="107">
        <v>16277</v>
      </c>
      <c r="K7" s="107">
        <v>16277</v>
      </c>
    </row>
    <row r="8" spans="2:11" s="96" customFormat="1" ht="15">
      <c r="B8" s="140"/>
      <c r="C8" s="108" t="s">
        <v>83</v>
      </c>
      <c r="D8" s="107" t="s">
        <v>60</v>
      </c>
      <c r="E8" s="109">
        <f aca="true" t="shared" si="1" ref="E8:K8">E9/E7</f>
        <v>2.048953488372093</v>
      </c>
      <c r="F8" s="109">
        <f t="shared" si="1"/>
        <v>2.118121468151643</v>
      </c>
      <c r="G8" s="109">
        <f t="shared" si="1"/>
        <v>2.171836415105704</v>
      </c>
      <c r="H8" s="109">
        <f t="shared" si="1"/>
        <v>2.228006246746486</v>
      </c>
      <c r="I8" s="109">
        <f t="shared" si="1"/>
        <v>2.3276773638263863</v>
      </c>
      <c r="J8" s="109">
        <f t="shared" si="1"/>
        <v>2.4561037046138723</v>
      </c>
      <c r="K8" s="109">
        <f t="shared" si="1"/>
        <v>2.536401056705781</v>
      </c>
    </row>
    <row r="9" spans="2:11" s="96" customFormat="1" ht="15">
      <c r="B9" s="140"/>
      <c r="C9" s="108" t="s">
        <v>67</v>
      </c>
      <c r="D9" s="110" t="s">
        <v>10</v>
      </c>
      <c r="E9" s="110">
        <v>35242</v>
      </c>
      <c r="F9" s="110">
        <v>38607</v>
      </c>
      <c r="G9" s="110">
        <v>36059</v>
      </c>
      <c r="H9" s="110">
        <v>17120</v>
      </c>
      <c r="I9" s="110">
        <v>37862</v>
      </c>
      <c r="J9" s="110">
        <v>39978</v>
      </c>
      <c r="K9" s="110">
        <v>41285</v>
      </c>
    </row>
    <row r="10" spans="2:11" s="96" customFormat="1" ht="15">
      <c r="B10" s="111" t="s">
        <v>63</v>
      </c>
      <c r="C10" s="107" t="s">
        <v>67</v>
      </c>
      <c r="D10" s="107" t="s">
        <v>10</v>
      </c>
      <c r="E10" s="107">
        <v>3724</v>
      </c>
      <c r="F10" s="107">
        <v>1595</v>
      </c>
      <c r="G10" s="107">
        <v>1497</v>
      </c>
      <c r="H10" s="107"/>
      <c r="I10" s="107">
        <v>1000</v>
      </c>
      <c r="J10" s="107">
        <v>800</v>
      </c>
      <c r="K10" s="107">
        <v>800</v>
      </c>
    </row>
    <row r="11" spans="2:11" s="96" customFormat="1" ht="15">
      <c r="B11" s="112" t="s">
        <v>87</v>
      </c>
      <c r="C11" s="112"/>
      <c r="D11" s="112"/>
      <c r="E11" s="112">
        <f aca="true" t="shared" si="2" ref="E11:K11">E6+E9+E10</f>
        <v>90928</v>
      </c>
      <c r="F11" s="112">
        <f t="shared" si="2"/>
        <v>95387</v>
      </c>
      <c r="G11" s="112">
        <f t="shared" si="2"/>
        <v>92637</v>
      </c>
      <c r="H11" s="107">
        <f t="shared" si="2"/>
        <v>44905</v>
      </c>
      <c r="I11" s="112">
        <f t="shared" si="2"/>
        <v>97552</v>
      </c>
      <c r="J11" s="112">
        <f t="shared" si="2"/>
        <v>102068</v>
      </c>
      <c r="K11" s="112">
        <f t="shared" si="2"/>
        <v>103741</v>
      </c>
    </row>
    <row r="12" spans="2:11" s="96" customFormat="1" ht="15">
      <c r="B12" s="113"/>
      <c r="C12" s="113"/>
      <c r="D12" s="107"/>
      <c r="E12" s="107"/>
      <c r="F12" s="107"/>
      <c r="G12" s="107"/>
      <c r="H12" s="107"/>
      <c r="I12" s="107"/>
      <c r="J12" s="114"/>
      <c r="K12" s="114"/>
    </row>
    <row r="13" spans="2:11" s="96" customFormat="1" ht="15">
      <c r="B13" s="105" t="s">
        <v>88</v>
      </c>
      <c r="C13" s="115" t="s">
        <v>64</v>
      </c>
      <c r="D13" s="107"/>
      <c r="E13" s="116">
        <f>E3</f>
        <v>2015</v>
      </c>
      <c r="F13" s="116">
        <f>F3</f>
        <v>2016</v>
      </c>
      <c r="G13" s="105">
        <f>G3</f>
        <v>2017</v>
      </c>
      <c r="H13" s="126">
        <v>2018</v>
      </c>
      <c r="I13" s="105">
        <v>2019</v>
      </c>
      <c r="J13" s="105">
        <v>2020</v>
      </c>
      <c r="K13" s="117"/>
    </row>
    <row r="14" spans="2:11" s="96" customFormat="1" ht="15">
      <c r="B14" s="118" t="s">
        <v>102</v>
      </c>
      <c r="C14" s="119"/>
      <c r="D14" s="117"/>
      <c r="E14" s="120"/>
      <c r="F14" s="121"/>
      <c r="G14" s="122"/>
      <c r="H14" s="127"/>
      <c r="I14" s="122"/>
      <c r="J14" s="122"/>
      <c r="K14" s="114"/>
    </row>
    <row r="15" spans="2:11" s="96" customFormat="1" ht="15">
      <c r="B15" s="114" t="s">
        <v>18</v>
      </c>
      <c r="C15" s="107" t="s">
        <v>60</v>
      </c>
      <c r="D15" s="117"/>
      <c r="E15" s="109">
        <v>3.52</v>
      </c>
      <c r="F15" s="109"/>
      <c r="G15" s="109"/>
      <c r="H15" s="109"/>
      <c r="I15" s="107"/>
      <c r="J15" s="114"/>
      <c r="K15" s="114"/>
    </row>
    <row r="16" spans="2:11" s="96" customFormat="1" ht="15">
      <c r="B16" s="114" t="s">
        <v>61</v>
      </c>
      <c r="C16" s="107" t="s">
        <v>60</v>
      </c>
      <c r="D16" s="117"/>
      <c r="E16" s="109">
        <v>2.04</v>
      </c>
      <c r="F16" s="109"/>
      <c r="G16" s="109"/>
      <c r="H16" s="109"/>
      <c r="I16" s="107"/>
      <c r="J16" s="114"/>
      <c r="K16" s="114"/>
    </row>
    <row r="17" spans="2:11" s="96" customFormat="1" ht="15">
      <c r="B17" s="118" t="s">
        <v>103</v>
      </c>
      <c r="C17" s="107"/>
      <c r="D17" s="117"/>
      <c r="E17" s="107"/>
      <c r="F17" s="109"/>
      <c r="G17" s="109"/>
      <c r="H17" s="109"/>
      <c r="I17" s="107"/>
      <c r="J17" s="114"/>
      <c r="K17" s="114"/>
    </row>
    <row r="18" spans="2:11" s="96" customFormat="1" ht="15">
      <c r="B18" s="114" t="s">
        <v>18</v>
      </c>
      <c r="C18" s="107" t="s">
        <v>60</v>
      </c>
      <c r="D18" s="117"/>
      <c r="E18" s="109">
        <v>3.84</v>
      </c>
      <c r="F18" s="109"/>
      <c r="G18" s="109"/>
      <c r="H18" s="109"/>
      <c r="I18" s="107"/>
      <c r="J18" s="114"/>
      <c r="K18" s="114"/>
    </row>
    <row r="19" spans="2:11" s="96" customFormat="1" ht="15">
      <c r="B19" s="114" t="s">
        <v>61</v>
      </c>
      <c r="C19" s="107" t="s">
        <v>60</v>
      </c>
      <c r="D19" s="117"/>
      <c r="E19" s="109">
        <v>2.12</v>
      </c>
      <c r="F19" s="109"/>
      <c r="G19" s="109"/>
      <c r="H19" s="109"/>
      <c r="I19" s="107"/>
      <c r="J19" s="114"/>
      <c r="K19" s="114"/>
    </row>
    <row r="20" spans="2:11" s="96" customFormat="1" ht="15">
      <c r="B20" s="118" t="s">
        <v>104</v>
      </c>
      <c r="C20" s="119"/>
      <c r="D20" s="120"/>
      <c r="E20" s="121"/>
      <c r="F20" s="121"/>
      <c r="G20" s="122"/>
      <c r="H20" s="127"/>
      <c r="I20" s="122"/>
      <c r="J20" s="122"/>
      <c r="K20" s="114"/>
    </row>
    <row r="21" spans="2:11" s="96" customFormat="1" ht="15">
      <c r="B21" s="114" t="s">
        <v>18</v>
      </c>
      <c r="C21" s="107" t="s">
        <v>60</v>
      </c>
      <c r="D21" s="117"/>
      <c r="E21" s="109"/>
      <c r="F21" s="109">
        <v>3.84</v>
      </c>
      <c r="G21" s="109"/>
      <c r="H21" s="109"/>
      <c r="I21" s="107"/>
      <c r="J21" s="114"/>
      <c r="K21" s="114"/>
    </row>
    <row r="22" spans="2:11" s="96" customFormat="1" ht="15">
      <c r="B22" s="114" t="s">
        <v>61</v>
      </c>
      <c r="C22" s="107" t="s">
        <v>60</v>
      </c>
      <c r="D22" s="117"/>
      <c r="E22" s="109"/>
      <c r="F22" s="109">
        <v>2.12</v>
      </c>
      <c r="G22" s="109"/>
      <c r="H22" s="109"/>
      <c r="I22" s="107"/>
      <c r="J22" s="114"/>
      <c r="K22" s="114"/>
    </row>
    <row r="23" spans="2:11" s="96" customFormat="1" ht="15">
      <c r="B23" s="118" t="s">
        <v>105</v>
      </c>
      <c r="C23" s="119"/>
      <c r="D23" s="120"/>
      <c r="E23" s="121"/>
      <c r="F23" s="121"/>
      <c r="G23" s="122"/>
      <c r="H23" s="127"/>
      <c r="I23" s="122"/>
      <c r="J23" s="122"/>
      <c r="K23" s="114"/>
    </row>
    <row r="24" spans="2:11" s="96" customFormat="1" ht="15">
      <c r="B24" s="114" t="s">
        <v>18</v>
      </c>
      <c r="C24" s="107" t="s">
        <v>60</v>
      </c>
      <c r="D24" s="117"/>
      <c r="E24" s="109"/>
      <c r="F24" s="117"/>
      <c r="G24" s="109">
        <v>3.84</v>
      </c>
      <c r="H24" s="109"/>
      <c r="I24" s="107"/>
      <c r="J24" s="114"/>
      <c r="K24" s="114"/>
    </row>
    <row r="25" spans="2:11" s="96" customFormat="1" ht="15">
      <c r="B25" s="114" t="s">
        <v>61</v>
      </c>
      <c r="C25" s="107" t="s">
        <v>60</v>
      </c>
      <c r="D25" s="117"/>
      <c r="E25" s="109"/>
      <c r="F25" s="117"/>
      <c r="G25" s="109">
        <v>2.12</v>
      </c>
      <c r="H25" s="109"/>
      <c r="I25" s="107"/>
      <c r="J25" s="114"/>
      <c r="K25" s="114"/>
    </row>
    <row r="26" spans="2:11" s="96" customFormat="1" ht="15">
      <c r="B26" s="118" t="s">
        <v>106</v>
      </c>
      <c r="C26" s="119"/>
      <c r="D26" s="120"/>
      <c r="E26" s="121"/>
      <c r="F26" s="121"/>
      <c r="G26" s="122"/>
      <c r="H26" s="127"/>
      <c r="I26" s="122"/>
      <c r="J26" s="122"/>
      <c r="K26" s="114"/>
    </row>
    <row r="27" spans="2:11" s="96" customFormat="1" ht="15">
      <c r="B27" s="114" t="s">
        <v>18</v>
      </c>
      <c r="C27" s="107" t="s">
        <v>60</v>
      </c>
      <c r="D27" s="117"/>
      <c r="E27" s="109"/>
      <c r="F27" s="109"/>
      <c r="G27" s="109">
        <v>4.03</v>
      </c>
      <c r="H27" s="109"/>
      <c r="I27" s="107"/>
      <c r="J27" s="114"/>
      <c r="K27" s="114"/>
    </row>
    <row r="28" spans="2:11" s="96" customFormat="1" ht="15">
      <c r="B28" s="114" t="s">
        <v>61</v>
      </c>
      <c r="C28" s="107" t="s">
        <v>60</v>
      </c>
      <c r="D28" s="117"/>
      <c r="E28" s="109"/>
      <c r="F28" s="109"/>
      <c r="G28" s="109">
        <v>2.23</v>
      </c>
      <c r="H28" s="109"/>
      <c r="I28" s="107"/>
      <c r="J28" s="114"/>
      <c r="K28" s="114"/>
    </row>
    <row r="29" spans="2:11" s="96" customFormat="1" ht="15">
      <c r="B29" s="118" t="s">
        <v>107</v>
      </c>
      <c r="C29" s="119"/>
      <c r="D29" s="120"/>
      <c r="E29" s="121"/>
      <c r="F29" s="121"/>
      <c r="G29" s="122"/>
      <c r="H29" s="109"/>
      <c r="I29" s="107"/>
      <c r="J29" s="114"/>
      <c r="K29" s="114"/>
    </row>
    <row r="30" spans="2:11" s="96" customFormat="1" ht="15">
      <c r="B30" s="114" t="s">
        <v>18</v>
      </c>
      <c r="C30" s="107" t="s">
        <v>60</v>
      </c>
      <c r="D30" s="117"/>
      <c r="E30" s="109"/>
      <c r="F30" s="117"/>
      <c r="G30" s="109"/>
      <c r="H30" s="109">
        <v>4.03</v>
      </c>
      <c r="I30" s="117"/>
      <c r="J30" s="114"/>
      <c r="K30" s="114"/>
    </row>
    <row r="31" spans="2:11" s="96" customFormat="1" ht="15">
      <c r="B31" s="114" t="s">
        <v>61</v>
      </c>
      <c r="C31" s="107" t="s">
        <v>60</v>
      </c>
      <c r="D31" s="117"/>
      <c r="E31" s="109"/>
      <c r="F31" s="117"/>
      <c r="G31" s="109"/>
      <c r="H31" s="109">
        <v>2.23</v>
      </c>
      <c r="I31" s="117"/>
      <c r="J31" s="114"/>
      <c r="K31" s="114"/>
    </row>
    <row r="32" spans="2:11" s="96" customFormat="1" ht="15">
      <c r="B32" s="118" t="s">
        <v>108</v>
      </c>
      <c r="C32" s="119"/>
      <c r="D32" s="120"/>
      <c r="E32" s="121"/>
      <c r="F32" s="121"/>
      <c r="G32" s="122"/>
      <c r="H32" s="109"/>
      <c r="I32" s="117"/>
      <c r="J32" s="114"/>
      <c r="K32" s="114"/>
    </row>
    <row r="33" spans="2:11" s="96" customFormat="1" ht="15">
      <c r="B33" s="114" t="s">
        <v>18</v>
      </c>
      <c r="C33" s="107" t="s">
        <v>60</v>
      </c>
      <c r="D33" s="117"/>
      <c r="E33" s="109"/>
      <c r="F33" s="109"/>
      <c r="G33" s="117"/>
      <c r="H33" s="109">
        <v>4.3</v>
      </c>
      <c r="I33" s="117"/>
      <c r="J33" s="114"/>
      <c r="K33" s="114"/>
    </row>
    <row r="34" spans="2:11" s="96" customFormat="1" ht="15">
      <c r="B34" s="114" t="s">
        <v>61</v>
      </c>
      <c r="C34" s="107" t="s">
        <v>60</v>
      </c>
      <c r="D34" s="117"/>
      <c r="E34" s="109"/>
      <c r="F34" s="109"/>
      <c r="G34" s="117"/>
      <c r="H34" s="109">
        <v>2.42</v>
      </c>
      <c r="I34" s="117"/>
      <c r="J34" s="114"/>
      <c r="K34" s="114"/>
    </row>
    <row r="35" spans="2:11" s="96" customFormat="1" ht="15">
      <c r="B35" s="118" t="s">
        <v>109</v>
      </c>
      <c r="C35" s="119"/>
      <c r="D35" s="117"/>
      <c r="E35" s="109"/>
      <c r="F35" s="109"/>
      <c r="G35" s="117"/>
      <c r="H35" s="109"/>
      <c r="I35" s="109"/>
      <c r="J35" s="114"/>
      <c r="K35" s="114"/>
    </row>
    <row r="36" spans="2:11" s="96" customFormat="1" ht="15">
      <c r="B36" s="114" t="s">
        <v>18</v>
      </c>
      <c r="C36" s="107" t="s">
        <v>60</v>
      </c>
      <c r="D36" s="117"/>
      <c r="E36" s="109"/>
      <c r="F36" s="109"/>
      <c r="G36" s="117"/>
      <c r="H36" s="109"/>
      <c r="I36" s="109">
        <v>4.3</v>
      </c>
      <c r="J36" s="114"/>
      <c r="K36" s="114"/>
    </row>
    <row r="37" spans="2:11" s="96" customFormat="1" ht="15">
      <c r="B37" s="114" t="s">
        <v>61</v>
      </c>
      <c r="C37" s="107" t="s">
        <v>60</v>
      </c>
      <c r="D37" s="117"/>
      <c r="E37" s="109"/>
      <c r="F37" s="109"/>
      <c r="G37" s="117"/>
      <c r="H37" s="109"/>
      <c r="I37" s="109">
        <v>2.42</v>
      </c>
      <c r="J37" s="114"/>
      <c r="K37" s="114"/>
    </row>
    <row r="38" spans="2:11" s="96" customFormat="1" ht="15">
      <c r="B38" s="118" t="s">
        <v>110</v>
      </c>
      <c r="C38" s="119"/>
      <c r="D38" s="117"/>
      <c r="E38" s="109"/>
      <c r="F38" s="109"/>
      <c r="G38" s="117"/>
      <c r="H38" s="109"/>
      <c r="I38" s="109"/>
      <c r="J38" s="114"/>
      <c r="K38" s="114"/>
    </row>
    <row r="39" spans="2:11" s="96" customFormat="1" ht="15">
      <c r="B39" s="114" t="s">
        <v>18</v>
      </c>
      <c r="C39" s="107" t="s">
        <v>60</v>
      </c>
      <c r="D39" s="117"/>
      <c r="E39" s="109"/>
      <c r="F39" s="109"/>
      <c r="G39" s="117"/>
      <c r="H39" s="109"/>
      <c r="I39" s="109">
        <v>4.3</v>
      </c>
      <c r="J39" s="114"/>
      <c r="K39" s="114"/>
    </row>
    <row r="40" spans="2:11" s="96" customFormat="1" ht="15">
      <c r="B40" s="114" t="s">
        <v>61</v>
      </c>
      <c r="C40" s="107" t="s">
        <v>60</v>
      </c>
      <c r="D40" s="117"/>
      <c r="E40" s="109"/>
      <c r="F40" s="109"/>
      <c r="G40" s="117"/>
      <c r="H40" s="109"/>
      <c r="I40" s="109">
        <v>2.49</v>
      </c>
      <c r="J40" s="114"/>
      <c r="K40" s="114"/>
    </row>
    <row r="41" spans="2:11" s="96" customFormat="1" ht="15">
      <c r="B41" s="118" t="s">
        <v>111</v>
      </c>
      <c r="C41" s="119"/>
      <c r="D41" s="117"/>
      <c r="E41" s="109"/>
      <c r="F41" s="109"/>
      <c r="G41" s="117"/>
      <c r="H41" s="109"/>
      <c r="I41" s="109"/>
      <c r="J41" s="114"/>
      <c r="K41" s="114"/>
    </row>
    <row r="42" spans="2:11" s="96" customFormat="1" ht="15">
      <c r="B42" s="114" t="s">
        <v>18</v>
      </c>
      <c r="C42" s="107" t="s">
        <v>60</v>
      </c>
      <c r="D42" s="117"/>
      <c r="E42" s="109"/>
      <c r="F42" s="109"/>
      <c r="G42" s="117"/>
      <c r="H42" s="109"/>
      <c r="I42" s="117"/>
      <c r="J42" s="109">
        <v>4.3</v>
      </c>
      <c r="K42" s="114"/>
    </row>
    <row r="43" spans="2:11" s="96" customFormat="1" ht="15">
      <c r="B43" s="114" t="s">
        <v>61</v>
      </c>
      <c r="C43" s="107" t="s">
        <v>60</v>
      </c>
      <c r="D43" s="117"/>
      <c r="E43" s="109"/>
      <c r="F43" s="109"/>
      <c r="G43" s="117"/>
      <c r="H43" s="109"/>
      <c r="I43" s="117"/>
      <c r="J43" s="109">
        <v>2.49</v>
      </c>
      <c r="K43" s="114"/>
    </row>
    <row r="44" spans="2:11" s="96" customFormat="1" ht="15">
      <c r="B44" s="118" t="s">
        <v>112</v>
      </c>
      <c r="C44" s="119"/>
      <c r="D44" s="117"/>
      <c r="E44" s="109"/>
      <c r="F44" s="109"/>
      <c r="G44" s="117"/>
      <c r="H44" s="109"/>
      <c r="I44" s="117"/>
      <c r="J44" s="109"/>
      <c r="K44" s="114"/>
    </row>
    <row r="45" spans="2:11" s="96" customFormat="1" ht="15">
      <c r="B45" s="114" t="s">
        <v>18</v>
      </c>
      <c r="C45" s="107" t="s">
        <v>60</v>
      </c>
      <c r="D45" s="117"/>
      <c r="E45" s="109"/>
      <c r="F45" s="109"/>
      <c r="G45" s="117"/>
      <c r="H45" s="109"/>
      <c r="I45" s="117"/>
      <c r="J45" s="109">
        <v>4.34</v>
      </c>
      <c r="K45" s="114"/>
    </row>
    <row r="46" spans="2:11" s="96" customFormat="1" ht="15">
      <c r="B46" s="114" t="s">
        <v>61</v>
      </c>
      <c r="C46" s="107" t="s">
        <v>60</v>
      </c>
      <c r="D46" s="117"/>
      <c r="E46" s="109"/>
      <c r="F46" s="109"/>
      <c r="G46" s="117"/>
      <c r="H46" s="109"/>
      <c r="I46" s="117"/>
      <c r="J46" s="109">
        <v>2.58</v>
      </c>
      <c r="K46" s="114"/>
    </row>
    <row r="47" spans="2:11" s="96" customFormat="1" ht="15">
      <c r="B47" s="118" t="s">
        <v>66</v>
      </c>
      <c r="C47" s="110"/>
      <c r="D47" s="107"/>
      <c r="E47" s="123">
        <f>(E15+E16+E18+E19)/2</f>
        <v>5.76</v>
      </c>
      <c r="F47" s="123">
        <f>F21+F22</f>
        <v>5.96</v>
      </c>
      <c r="G47" s="123">
        <f>(G24+G25+G27+G28)/2</f>
        <v>6.11</v>
      </c>
      <c r="H47" s="123">
        <f>(H30+H31+H33+H34)/2</f>
        <v>6.489999999999999</v>
      </c>
      <c r="I47" s="123">
        <f>(I36+I37+I39+I40)/2</f>
        <v>6.755</v>
      </c>
      <c r="J47" s="123">
        <f>(J42+J43+J45+J46)/2</f>
        <v>6.8549999999999995</v>
      </c>
      <c r="K47" s="123"/>
    </row>
    <row r="48" spans="2:11" s="96" customFormat="1" ht="15">
      <c r="B48" s="141"/>
      <c r="C48" s="141"/>
      <c r="D48" s="141"/>
      <c r="E48" s="141"/>
      <c r="F48" s="141"/>
      <c r="G48" s="141"/>
      <c r="H48" s="141"/>
      <c r="I48" s="141"/>
      <c r="J48" s="141"/>
      <c r="K48" s="100"/>
    </row>
    <row r="49" spans="2:11" s="96" customFormat="1" ht="15">
      <c r="B49" s="100"/>
      <c r="C49" s="100"/>
      <c r="D49" s="101"/>
      <c r="E49" s="101"/>
      <c r="F49" s="102"/>
      <c r="G49" s="101"/>
      <c r="H49" s="101"/>
      <c r="I49" s="101"/>
      <c r="J49" s="100"/>
      <c r="K49" s="100"/>
    </row>
  </sheetData>
  <sheetProtection/>
  <mergeCells count="3">
    <mergeCell ref="B4:B6"/>
    <mergeCell ref="B7:B9"/>
    <mergeCell ref="B48:J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2.421875" style="42" customWidth="1"/>
    <col min="2" max="2" width="30.57421875" style="42" bestFit="1" customWidth="1"/>
    <col min="3" max="4" width="9.140625" style="42" customWidth="1"/>
    <col min="5" max="5" width="10.57421875" style="42" customWidth="1"/>
    <col min="6" max="6" width="11.00390625" style="42" customWidth="1"/>
    <col min="7" max="7" width="12.7109375" style="42" customWidth="1"/>
    <col min="8" max="16384" width="9.140625" style="42" customWidth="1"/>
  </cols>
  <sheetData>
    <row r="1" spans="2:12" ht="15">
      <c r="B1" s="143" t="s">
        <v>58</v>
      </c>
      <c r="C1" s="145">
        <v>2015</v>
      </c>
      <c r="D1" s="146"/>
      <c r="E1" s="145">
        <v>2016</v>
      </c>
      <c r="F1" s="146"/>
      <c r="G1" s="145">
        <v>2017</v>
      </c>
      <c r="H1" s="146"/>
      <c r="I1" s="147">
        <v>43252</v>
      </c>
      <c r="J1" s="146"/>
      <c r="K1" s="147" t="s">
        <v>89</v>
      </c>
      <c r="L1" s="146"/>
    </row>
    <row r="2" spans="2:12" ht="15">
      <c r="B2" s="144"/>
      <c r="C2" s="30" t="s">
        <v>18</v>
      </c>
      <c r="D2" s="31" t="s">
        <v>19</v>
      </c>
      <c r="E2" s="30" t="s">
        <v>18</v>
      </c>
      <c r="F2" s="31" t="s">
        <v>19</v>
      </c>
      <c r="G2" s="30" t="s">
        <v>18</v>
      </c>
      <c r="H2" s="31" t="s">
        <v>19</v>
      </c>
      <c r="I2" s="30" t="s">
        <v>18</v>
      </c>
      <c r="J2" s="31" t="s">
        <v>19</v>
      </c>
      <c r="K2" s="30" t="s">
        <v>18</v>
      </c>
      <c r="L2" s="31" t="s">
        <v>19</v>
      </c>
    </row>
    <row r="3" spans="2:12" ht="15">
      <c r="B3" s="33" t="s">
        <v>20</v>
      </c>
      <c r="C3" s="33">
        <v>77261</v>
      </c>
      <c r="D3" s="34">
        <v>62355</v>
      </c>
      <c r="E3" s="33">
        <v>84923</v>
      </c>
      <c r="F3" s="34">
        <v>63472</v>
      </c>
      <c r="G3" s="33">
        <v>93638</v>
      </c>
      <c r="H3" s="34">
        <v>65149</v>
      </c>
      <c r="I3" s="33">
        <v>96179</v>
      </c>
      <c r="J3" s="34">
        <v>70830</v>
      </c>
      <c r="K3" s="33">
        <v>96255</v>
      </c>
      <c r="L3" s="34">
        <f>53760+6400+10745</f>
        <v>70905</v>
      </c>
    </row>
    <row r="4" spans="2:12" ht="15">
      <c r="B4" s="95" t="s">
        <v>97</v>
      </c>
      <c r="C4" s="33">
        <v>3895</v>
      </c>
      <c r="D4" s="34">
        <v>3540</v>
      </c>
      <c r="E4" s="33">
        <v>3851</v>
      </c>
      <c r="F4" s="34">
        <v>3343</v>
      </c>
      <c r="G4" s="33">
        <v>3880</v>
      </c>
      <c r="H4" s="34">
        <v>3256</v>
      </c>
      <c r="I4" s="33">
        <v>3574</v>
      </c>
      <c r="J4" s="34">
        <v>3142</v>
      </c>
      <c r="K4" s="33">
        <v>3410</v>
      </c>
      <c r="L4" s="34">
        <f>2376+230+480</f>
        <v>3086</v>
      </c>
    </row>
    <row r="5" spans="2:12" ht="15">
      <c r="B5" s="33" t="s">
        <v>21</v>
      </c>
      <c r="C5" s="33"/>
      <c r="D5" s="35"/>
      <c r="E5" s="33"/>
      <c r="F5" s="35"/>
      <c r="G5" s="33"/>
      <c r="H5" s="35"/>
      <c r="I5" s="33"/>
      <c r="J5" s="35"/>
      <c r="K5" s="33">
        <v>400</v>
      </c>
      <c r="L5" s="35">
        <f>294+85</f>
        <v>379</v>
      </c>
    </row>
    <row r="6" spans="2:12" ht="15">
      <c r="B6" s="37" t="s">
        <v>62</v>
      </c>
      <c r="C6" s="38">
        <v>81156</v>
      </c>
      <c r="D6" s="39">
        <v>65895</v>
      </c>
      <c r="E6" s="38">
        <v>88774</v>
      </c>
      <c r="F6" s="39">
        <v>66815</v>
      </c>
      <c r="G6" s="38">
        <v>97518</v>
      </c>
      <c r="H6" s="39">
        <v>68405</v>
      </c>
      <c r="I6" s="38">
        <f>I3+I4+I5</f>
        <v>99753</v>
      </c>
      <c r="J6" s="39">
        <f>J3+J4+J5</f>
        <v>73972</v>
      </c>
      <c r="K6" s="38">
        <f>K3+K4+K5</f>
        <v>100065</v>
      </c>
      <c r="L6" s="39">
        <f>L3+L4+L5</f>
        <v>74370</v>
      </c>
    </row>
    <row r="8" spans="2:8" s="96" customFormat="1" ht="15">
      <c r="B8" s="97"/>
      <c r="C8" s="28">
        <v>2015</v>
      </c>
      <c r="D8" s="28">
        <v>2016</v>
      </c>
      <c r="E8" s="28">
        <v>2017</v>
      </c>
      <c r="F8" s="28" t="s">
        <v>90</v>
      </c>
      <c r="G8" s="32"/>
      <c r="H8" s="32"/>
    </row>
    <row r="9" spans="2:8" s="96" customFormat="1" ht="15">
      <c r="B9" s="98" t="s">
        <v>98</v>
      </c>
      <c r="C9" s="96">
        <v>387449</v>
      </c>
      <c r="D9" s="96">
        <v>401230</v>
      </c>
      <c r="E9" s="96">
        <v>415141</v>
      </c>
      <c r="H9" s="32"/>
    </row>
    <row r="10" spans="2:8" s="96" customFormat="1" ht="15">
      <c r="B10" s="40" t="s">
        <v>65</v>
      </c>
      <c r="C10" s="96">
        <v>2.32</v>
      </c>
      <c r="D10" s="96">
        <v>2.29</v>
      </c>
      <c r="E10" s="96">
        <v>2.14</v>
      </c>
      <c r="H10" s="32"/>
    </row>
    <row r="11" spans="2:8" s="96" customFormat="1" ht="15">
      <c r="B11" s="99" t="s">
        <v>99</v>
      </c>
      <c r="C11" s="32"/>
      <c r="D11" s="32"/>
      <c r="E11" s="36"/>
      <c r="F11" s="32"/>
      <c r="G11" s="32"/>
      <c r="H11" s="32"/>
    </row>
    <row r="12" spans="2:6" s="96" customFormat="1" ht="15">
      <c r="B12" s="60" t="s">
        <v>34</v>
      </c>
      <c r="C12" s="60" t="s">
        <v>22</v>
      </c>
      <c r="D12" s="60">
        <v>2018</v>
      </c>
      <c r="E12" s="60">
        <v>2016</v>
      </c>
      <c r="F12" s="60">
        <v>2017</v>
      </c>
    </row>
    <row r="13" spans="2:6" s="96" customFormat="1" ht="15">
      <c r="B13" s="61" t="s">
        <v>100</v>
      </c>
      <c r="C13" s="62" t="s">
        <v>35</v>
      </c>
      <c r="D13" s="63"/>
      <c r="E13" s="63">
        <v>74.31</v>
      </c>
      <c r="F13" s="63">
        <v>71.8</v>
      </c>
    </row>
    <row r="14" spans="2:6" s="96" customFormat="1" ht="15">
      <c r="B14" s="61" t="s">
        <v>36</v>
      </c>
      <c r="C14" s="62" t="s">
        <v>35</v>
      </c>
      <c r="D14" s="61"/>
      <c r="E14" s="61">
        <v>76.12</v>
      </c>
      <c r="F14" s="64">
        <v>75.8</v>
      </c>
    </row>
    <row r="15" spans="2:6" s="96" customFormat="1" ht="15">
      <c r="B15" s="65"/>
      <c r="C15" s="65"/>
      <c r="D15" s="65"/>
      <c r="E15" s="65"/>
      <c r="F15" s="65"/>
    </row>
    <row r="16" spans="2:6" ht="15">
      <c r="B16" s="43" t="s">
        <v>10</v>
      </c>
      <c r="C16" s="43">
        <v>2015</v>
      </c>
      <c r="D16" s="43">
        <v>2016</v>
      </c>
      <c r="E16" s="43">
        <v>2017</v>
      </c>
      <c r="F16" s="66">
        <v>43252</v>
      </c>
    </row>
    <row r="17" spans="2:11" ht="15">
      <c r="B17" s="124" t="s">
        <v>38</v>
      </c>
      <c r="C17" s="124">
        <v>15892</v>
      </c>
      <c r="D17" s="125">
        <f>8196+14500+10000</f>
        <v>32696</v>
      </c>
      <c r="E17" s="125">
        <f>2699+14500+9500+13850</f>
        <v>40549</v>
      </c>
      <c r="F17" s="125">
        <f>5841+14000+1500+16500</f>
        <v>37841</v>
      </c>
      <c r="G17" s="46"/>
      <c r="H17" s="46"/>
      <c r="I17" s="46"/>
      <c r="J17" s="46"/>
      <c r="K17" s="46"/>
    </row>
    <row r="18" spans="4:11" ht="15">
      <c r="D18" s="46"/>
      <c r="E18" s="46"/>
      <c r="F18" s="46"/>
      <c r="G18" s="46"/>
      <c r="H18" s="46"/>
      <c r="I18" s="46"/>
      <c r="J18" s="46"/>
      <c r="K18" s="46"/>
    </row>
    <row r="19" spans="2:6" ht="15">
      <c r="B19" s="43" t="s">
        <v>39</v>
      </c>
      <c r="C19" s="43"/>
      <c r="D19" s="43">
        <v>2015</v>
      </c>
      <c r="E19" s="43">
        <v>2016</v>
      </c>
      <c r="F19" s="44">
        <v>2017</v>
      </c>
    </row>
    <row r="20" spans="1:6" ht="15">
      <c r="A20" s="47"/>
      <c r="B20" s="48" t="s">
        <v>40</v>
      </c>
      <c r="C20" s="49"/>
      <c r="D20" s="49">
        <v>18558</v>
      </c>
      <c r="E20" s="49">
        <v>15903</v>
      </c>
      <c r="F20" s="45">
        <v>8694</v>
      </c>
    </row>
    <row r="21" spans="1:7" ht="18.75" customHeight="1">
      <c r="A21" s="50"/>
      <c r="B21" s="47"/>
      <c r="C21" s="47"/>
      <c r="D21" s="47"/>
      <c r="E21" s="47"/>
      <c r="F21" s="47"/>
      <c r="G21" s="47"/>
    </row>
    <row r="22" spans="2:8" ht="15">
      <c r="B22" s="148"/>
      <c r="C22" s="150">
        <v>2016</v>
      </c>
      <c r="D22" s="150"/>
      <c r="E22" s="150">
        <v>2017</v>
      </c>
      <c r="F22" s="150"/>
      <c r="G22" s="47"/>
      <c r="H22" s="47"/>
    </row>
    <row r="23" spans="2:7" ht="15">
      <c r="B23" s="149"/>
      <c r="C23" s="94" t="s">
        <v>41</v>
      </c>
      <c r="D23" s="94" t="s">
        <v>42</v>
      </c>
      <c r="E23" s="94" t="s">
        <v>41</v>
      </c>
      <c r="F23" s="94" t="s">
        <v>42</v>
      </c>
      <c r="G23" s="51"/>
    </row>
    <row r="24" spans="2:7" ht="15">
      <c r="B24" s="52" t="s">
        <v>43</v>
      </c>
      <c r="C24" s="53">
        <v>0.9691</v>
      </c>
      <c r="D24" s="53">
        <v>0.6964</v>
      </c>
      <c r="E24" s="53">
        <v>0.9684</v>
      </c>
      <c r="F24" s="53">
        <v>0.7514</v>
      </c>
      <c r="G24" s="54" t="s">
        <v>44</v>
      </c>
    </row>
    <row r="25" spans="2:7" ht="15">
      <c r="B25" s="52" t="s">
        <v>45</v>
      </c>
      <c r="C25" s="53">
        <v>0.9875</v>
      </c>
      <c r="D25" s="53">
        <v>0.995</v>
      </c>
      <c r="E25" s="53">
        <v>0.986</v>
      </c>
      <c r="F25" s="53">
        <v>0.9978</v>
      </c>
      <c r="G25" s="51" t="s">
        <v>46</v>
      </c>
    </row>
    <row r="26" spans="2:8" ht="15">
      <c r="B26" s="55"/>
      <c r="C26" s="47"/>
      <c r="D26" s="47"/>
      <c r="E26" s="47"/>
      <c r="F26" s="47"/>
      <c r="G26" s="51"/>
      <c r="H26" s="51"/>
    </row>
    <row r="27" spans="2:6" ht="15">
      <c r="B27" s="41" t="s">
        <v>33</v>
      </c>
      <c r="C27" s="41">
        <v>2015</v>
      </c>
      <c r="D27" s="41">
        <v>2016</v>
      </c>
      <c r="E27" s="41">
        <v>2017</v>
      </c>
      <c r="F27" s="93" t="s">
        <v>89</v>
      </c>
    </row>
    <row r="28" spans="2:6" ht="15">
      <c r="B28" s="56" t="s">
        <v>47</v>
      </c>
      <c r="C28" s="57">
        <v>0.4806</v>
      </c>
      <c r="D28" s="57">
        <v>0.4532</v>
      </c>
      <c r="E28" s="57">
        <v>0.451</v>
      </c>
      <c r="F28" s="57"/>
    </row>
    <row r="29" spans="2:6" ht="15">
      <c r="B29" s="56" t="s">
        <v>48</v>
      </c>
      <c r="C29" s="57">
        <v>0.9019</v>
      </c>
      <c r="D29" s="57">
        <v>0.909</v>
      </c>
      <c r="E29" s="57">
        <v>0.9162</v>
      </c>
      <c r="F29" s="57"/>
    </row>
    <row r="30" spans="2:6" ht="15">
      <c r="B30" s="56" t="s">
        <v>49</v>
      </c>
      <c r="C30" s="57">
        <v>0.7775</v>
      </c>
      <c r="D30" s="57">
        <v>0.7714</v>
      </c>
      <c r="E30" s="57">
        <v>0.7591</v>
      </c>
      <c r="F30" s="57"/>
    </row>
    <row r="31" spans="2:6" ht="15">
      <c r="B31" s="56" t="s">
        <v>50</v>
      </c>
      <c r="C31" s="57">
        <v>0.9857</v>
      </c>
      <c r="D31" s="57">
        <v>0.9888</v>
      </c>
      <c r="E31" s="57">
        <v>0.9867</v>
      </c>
      <c r="F31" s="57"/>
    </row>
    <row r="32" spans="1:7" ht="15">
      <c r="A32" s="55"/>
      <c r="B32" s="47"/>
      <c r="C32" s="47"/>
      <c r="D32" s="47"/>
      <c r="E32" s="47"/>
      <c r="F32" s="51"/>
      <c r="G32" s="51"/>
    </row>
    <row r="33" spans="2:7" ht="15">
      <c r="B33" s="142" t="s">
        <v>51</v>
      </c>
      <c r="C33" s="58" t="s">
        <v>52</v>
      </c>
      <c r="D33" s="58" t="s">
        <v>53</v>
      </c>
      <c r="E33" s="58" t="s">
        <v>54</v>
      </c>
      <c r="F33" s="58" t="s">
        <v>55</v>
      </c>
      <c r="G33" s="58" t="s">
        <v>56</v>
      </c>
    </row>
    <row r="34" spans="2:8" ht="15">
      <c r="B34" s="142"/>
      <c r="C34" s="59"/>
      <c r="D34" s="59"/>
      <c r="E34" s="59"/>
      <c r="F34" s="59"/>
      <c r="G34" s="59"/>
      <c r="H34" s="42" t="s">
        <v>57</v>
      </c>
    </row>
  </sheetData>
  <sheetProtection/>
  <mergeCells count="10">
    <mergeCell ref="K1:L1"/>
    <mergeCell ref="I1:J1"/>
    <mergeCell ref="B22:B23"/>
    <mergeCell ref="C22:D22"/>
    <mergeCell ref="E22:F22"/>
    <mergeCell ref="B33:B34"/>
    <mergeCell ref="B1:B2"/>
    <mergeCell ref="C1:D1"/>
    <mergeCell ref="E1:F1"/>
    <mergeCell ref="G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ioneleugen.geonea</dc:creator>
  <cp:keywords/>
  <dc:description/>
  <cp:lastModifiedBy>Calinica Gabriela</cp:lastModifiedBy>
  <cp:lastPrinted>2016-01-21T06:22:34Z</cp:lastPrinted>
  <dcterms:created xsi:type="dcterms:W3CDTF">2010-09-07T12:24:27Z</dcterms:created>
  <dcterms:modified xsi:type="dcterms:W3CDTF">2018-08-08T12:06:11Z</dcterms:modified>
  <cp:category/>
  <cp:version/>
  <cp:contentType/>
  <cp:contentStatus/>
</cp:coreProperties>
</file>