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tabRatio="943" activeTab="0"/>
  </bookViews>
  <sheets>
    <sheet name="Clienti " sheetId="1" r:id="rId1"/>
    <sheet name="Furnizori" sheetId="2" r:id="rId2"/>
    <sheet name="Structura ct 704" sheetId="3" r:id="rId3"/>
    <sheet name="Alte info" sheetId="4" r:id="rId4"/>
  </sheets>
  <externalReferences>
    <externalReference r:id="rId7"/>
  </externalReferences>
  <definedNames>
    <definedName name="_xlnm.Print_Area" localSheetId="0">'Clienti '!$A$1:$G$17</definedName>
    <definedName name="_xlnm.Print_Area" localSheetId="1">'Furnizori'!#REF!</definedName>
  </definedNames>
  <calcPr fullCalcOnLoad="1"/>
</workbook>
</file>

<file path=xl/sharedStrings.xml><?xml version="1.0" encoding="utf-8"?>
<sst xmlns="http://schemas.openxmlformats.org/spreadsheetml/2006/main" count="247" uniqueCount="139">
  <si>
    <t>Pondere  din vanzari (%)</t>
  </si>
  <si>
    <t>Vechime relatie cu clientul</t>
  </si>
  <si>
    <t>Pondere  din achizitii (%)</t>
  </si>
  <si>
    <t>Vechime relatie cu furnizorul</t>
  </si>
  <si>
    <t>Clienti (top 10)</t>
  </si>
  <si>
    <t xml:space="preserve">Furnizor (top 10) </t>
  </si>
  <si>
    <t>Nr. crt.</t>
  </si>
  <si>
    <t>Altii</t>
  </si>
  <si>
    <t xml:space="preserve">Numele Companiei / CUI: </t>
  </si>
  <si>
    <t>Valoare litigiu</t>
  </si>
  <si>
    <t>mii lei</t>
  </si>
  <si>
    <t>&lt;30 zile</t>
  </si>
  <si>
    <t>30-60 zile</t>
  </si>
  <si>
    <t>90-120 zile</t>
  </si>
  <si>
    <t>120-360 zile</t>
  </si>
  <si>
    <t>Peste 360 zile</t>
  </si>
  <si>
    <t>Furnizori curenti (mii lei)</t>
  </si>
  <si>
    <t>Furnizori restanti (mii lei)</t>
  </si>
  <si>
    <t>apa</t>
  </si>
  <si>
    <t>canal</t>
  </si>
  <si>
    <t>Populatie</t>
  </si>
  <si>
    <t>Institutii publice</t>
  </si>
  <si>
    <t>UM</t>
  </si>
  <si>
    <t>mii mc</t>
  </si>
  <si>
    <t>60-90 zile</t>
  </si>
  <si>
    <t>Provizioane constituite</t>
  </si>
  <si>
    <t>Produse/ servicii</t>
  </si>
  <si>
    <r>
      <t xml:space="preserve">Termen de incasare cf contract
</t>
    </r>
    <r>
      <rPr>
        <i/>
        <sz val="11"/>
        <rFont val="Calibri"/>
        <family val="2"/>
      </rPr>
      <t>(nr. zile)</t>
    </r>
  </si>
  <si>
    <t>Valori curente (clienti in termen)</t>
  </si>
  <si>
    <t>Valori restante (clienti restanti)</t>
  </si>
  <si>
    <r>
      <t xml:space="preserve">60-90 zile
</t>
    </r>
    <r>
      <rPr>
        <i/>
        <sz val="11"/>
        <rFont val="Calibri"/>
        <family val="2"/>
      </rPr>
      <t>(mii RON)</t>
    </r>
  </si>
  <si>
    <r>
      <t xml:space="preserve">* se vor preciza informatii suplimentare despre furnizorii neachitati cu vechime </t>
    </r>
    <r>
      <rPr>
        <b/>
        <sz val="11"/>
        <rFont val="Calibri"/>
        <family val="2"/>
      </rPr>
      <t>&gt;360 zile (daca exista)</t>
    </r>
    <r>
      <rPr>
        <sz val="11"/>
        <rFont val="Calibri"/>
        <family val="2"/>
      </rPr>
      <t xml:space="preserve"> de la termenul contractual de plata (daca exista litigii, daca s-au initiat proceduri judiciare)</t>
    </r>
  </si>
  <si>
    <t>TOTAL cont 401</t>
  </si>
  <si>
    <r>
      <t xml:space="preserve">Termen de plata cf contract </t>
    </r>
    <r>
      <rPr>
        <i/>
        <sz val="11"/>
        <rFont val="Calibri"/>
        <family val="2"/>
      </rPr>
      <t>(nr. zile)</t>
    </r>
  </si>
  <si>
    <t>Numele Companiei / CUI:</t>
  </si>
  <si>
    <t>%</t>
  </si>
  <si>
    <t>Ratio</t>
  </si>
  <si>
    <t>l/om/zi</t>
  </si>
  <si>
    <t>Colectare apa uzata</t>
  </si>
  <si>
    <t>total</t>
  </si>
  <si>
    <t>sold cont IID (ct la banci)</t>
  </si>
  <si>
    <t>Contracte noi</t>
  </si>
  <si>
    <t>numar</t>
  </si>
  <si>
    <t>urban</t>
  </si>
  <si>
    <t>rural</t>
  </si>
  <si>
    <t>Rata de conectare (RC)</t>
  </si>
  <si>
    <t>RC -nr.loc. Conectati/nr.total loc.</t>
  </si>
  <si>
    <t>Grad de contorizare (GC)</t>
  </si>
  <si>
    <t>GC -nr.bransamente contorizate/nr.bransamente totale</t>
  </si>
  <si>
    <t>Piederi de apa in sistem</t>
  </si>
  <si>
    <t>Rata conectare apa</t>
  </si>
  <si>
    <t>Rata conectare canalizare</t>
  </si>
  <si>
    <t>Grad de contorizare</t>
  </si>
  <si>
    <t>Vechime retele</t>
  </si>
  <si>
    <t>40 ani</t>
  </si>
  <si>
    <t>25 ani</t>
  </si>
  <si>
    <t>10 - 12 ani</t>
  </si>
  <si>
    <t>8 ani</t>
  </si>
  <si>
    <t>3 ani</t>
  </si>
  <si>
    <t xml:space="preserve"> lungime af. perioadei/lungime totala (%)</t>
  </si>
  <si>
    <t>Clienti</t>
  </si>
  <si>
    <t>apa facturata</t>
  </si>
  <si>
    <t>lei/mc</t>
  </si>
  <si>
    <t>Companii</t>
  </si>
  <si>
    <t>canalizare</t>
  </si>
  <si>
    <t>Total nr. abonati</t>
  </si>
  <si>
    <t>ven din activ conexe</t>
  </si>
  <si>
    <t>fara TVA</t>
  </si>
  <si>
    <t>consum mediu/cap locuitor/luna</t>
  </si>
  <si>
    <t>total fara TVA</t>
  </si>
  <si>
    <t>valoare</t>
  </si>
  <si>
    <t>Apa Canal Galati</t>
  </si>
  <si>
    <t>Analiza clienti la data de 30.04.2018</t>
  </si>
  <si>
    <r>
      <t xml:space="preserve">Vanzari pana in  perioada ian-apr 2018 </t>
    </r>
    <r>
      <rPr>
        <i/>
        <sz val="11"/>
        <rFont val="Calibri"/>
        <family val="2"/>
      </rPr>
      <t>(mii RON)</t>
    </r>
  </si>
  <si>
    <r>
      <t xml:space="preserve">Vanzari anul 2017
</t>
    </r>
    <r>
      <rPr>
        <i/>
        <sz val="11"/>
        <rFont val="Calibri"/>
        <family val="2"/>
      </rPr>
      <t>(mii RON)</t>
    </r>
  </si>
  <si>
    <r>
      <t xml:space="preserve">Sold la 30.04.2018
</t>
    </r>
    <r>
      <rPr>
        <b/>
        <i/>
        <sz val="11"/>
        <rFont val="Calibri"/>
        <family val="2"/>
      </rPr>
      <t>(mii RON)</t>
    </r>
  </si>
  <si>
    <t xml:space="preserve">Se va avea in vedere impartirea soldului existent in: clienti curenti si clienti restanti (doar restantii trebuie impartiti pe vechimi)  </t>
  </si>
  <si>
    <t>verif (trebuie sa dea 0)</t>
  </si>
  <si>
    <t>curenti</t>
  </si>
  <si>
    <t>restanti</t>
  </si>
  <si>
    <t>dif</t>
  </si>
  <si>
    <t>TOTAL cont 404</t>
  </si>
  <si>
    <t>Analiza furnizori la data de 30.04.2018</t>
  </si>
  <si>
    <r>
      <t xml:space="preserve">Achizitii in 2017
</t>
    </r>
    <r>
      <rPr>
        <i/>
        <sz val="11"/>
        <rFont val="Calibri"/>
        <family val="2"/>
      </rPr>
      <t>(mii RON)</t>
    </r>
  </si>
  <si>
    <r>
      <t xml:space="preserve">Achizitii  in  perioada ian-apr 2018 
</t>
    </r>
    <r>
      <rPr>
        <i/>
        <sz val="11"/>
        <rFont val="Calibri"/>
        <family val="2"/>
      </rPr>
      <t>(mii RON)</t>
    </r>
  </si>
  <si>
    <r>
      <t xml:space="preserve">Sold la 30.04.2018 </t>
    </r>
    <r>
      <rPr>
        <i/>
        <sz val="11"/>
        <rFont val="Calibri"/>
        <family val="2"/>
      </rPr>
      <t>(mii RON), din care:</t>
    </r>
  </si>
  <si>
    <r>
      <t xml:space="preserve">Produse /servicii </t>
    </r>
    <r>
      <rPr>
        <sz val="11"/>
        <rFont val="Calibri"/>
        <family val="2"/>
      </rPr>
      <t>(de ex apa, combustibil, materiale, etc)</t>
    </r>
  </si>
  <si>
    <t xml:space="preserve">Se va avea in vedere impartirea soldului existent in: furnizori curenti si furnizori restanti (doar restantii trebuie impartiti pe vechimi)  </t>
  </si>
  <si>
    <t>ct 404</t>
  </si>
  <si>
    <t>ct 401</t>
  </si>
  <si>
    <t>pret mediu</t>
  </si>
  <si>
    <t>Ian-Apr 2018</t>
  </si>
  <si>
    <t>total 2018 (la baza BVC)</t>
  </si>
  <si>
    <t>2019 estimat</t>
  </si>
  <si>
    <t>2020 estimat</t>
  </si>
  <si>
    <t>total cont 704 (cf balanta)</t>
  </si>
  <si>
    <t>Evolutie tarif aprobat*</t>
  </si>
  <si>
    <t>* daca tarifele s-au modificat in cursul anului, va rugam sa impartiti pe perioade (de ex ian- 30 iunie 2017, 1 iulie - 31 dec 2017)</t>
  </si>
  <si>
    <t>2018 estimat</t>
  </si>
  <si>
    <t>2018 estim</t>
  </si>
  <si>
    <t>apa/canalizare/alte venituri</t>
  </si>
  <si>
    <t>max 14</t>
  </si>
  <si>
    <t>Total cont 411 (mii lei)</t>
  </si>
  <si>
    <t>Valorile curente sunt aceleasi cu cele mai mici de 30 zile. Termenul de plata al facturii este de 15 zile.</t>
  </si>
  <si>
    <r>
      <rPr>
        <sz val="11"/>
        <rFont val="Calibri"/>
        <family val="2"/>
      </rPr>
      <t xml:space="preserve">Companii </t>
    </r>
    <r>
      <rPr>
        <sz val="11"/>
        <color indexed="10"/>
        <rFont val="Calibri"/>
        <family val="2"/>
      </rPr>
      <t>+ institutii publice</t>
    </r>
  </si>
  <si>
    <r>
      <t xml:space="preserve">Nr locuitori - </t>
    </r>
    <r>
      <rPr>
        <sz val="11"/>
        <color indexed="10"/>
        <rFont val="Calibri"/>
        <family val="2"/>
      </rPr>
      <t>conectati la apa populatie</t>
    </r>
  </si>
  <si>
    <t>mc/om/luna</t>
  </si>
  <si>
    <r>
      <t xml:space="preserve">Consum apa/ cap de locuitor - </t>
    </r>
    <r>
      <rPr>
        <sz val="11"/>
        <color indexed="10"/>
        <rFont val="Calibri"/>
        <family val="2"/>
      </rPr>
      <t>populatie</t>
    </r>
  </si>
  <si>
    <t>cantitate inclusiv consum propriu</t>
  </si>
  <si>
    <t>01 ian-31 oct 2015</t>
  </si>
  <si>
    <t>01 nov-31 dec 2015</t>
  </si>
  <si>
    <t>01 ian-31 dec 2016</t>
  </si>
  <si>
    <t>01 ian-30 iunie 2017</t>
  </si>
  <si>
    <t>01 iul-31 dec 2017</t>
  </si>
  <si>
    <t>01 ian-30 iunie 2018</t>
  </si>
  <si>
    <t>01 iul-31 dec 2018</t>
  </si>
  <si>
    <t>01 ian-30 iunie 2019</t>
  </si>
  <si>
    <t>01 iul-31 dec 2019</t>
  </si>
  <si>
    <t>01 ian-30 iunie 2020</t>
  </si>
  <si>
    <t>01 iul-31 dec 2020</t>
  </si>
  <si>
    <t>TINMAR ENERGY SA</t>
  </si>
  <si>
    <t>servicii</t>
  </si>
  <si>
    <t>30 zile</t>
  </si>
  <si>
    <t>DIALFA SECURITY</t>
  </si>
  <si>
    <t>ADMINISTRATIA BAZINALA DE APA PRUT-BARLAD</t>
  </si>
  <si>
    <t>OMV PETROM MARKETING S.R.L.</t>
  </si>
  <si>
    <t xml:space="preserve">produse    </t>
  </si>
  <si>
    <t>ARCELOR MITTAL GALATI SA</t>
  </si>
  <si>
    <t>PREMIER ENERGY SRL</t>
  </si>
  <si>
    <t>FUSION ROMANIA SRL</t>
  </si>
  <si>
    <t>CORROSION GRUP SRL</t>
  </si>
  <si>
    <t>FLUID GROUP HAGEN S.A.</t>
  </si>
  <si>
    <t>BC GAZ INTERNATIONAL</t>
  </si>
  <si>
    <t>TANCRAD SRL</t>
  </si>
  <si>
    <t>LUCRARI</t>
  </si>
  <si>
    <t>CONSTRUCTIA SA</t>
  </si>
  <si>
    <t>NOVI CONSULT SRL</t>
  </si>
  <si>
    <t>BUNURI</t>
  </si>
  <si>
    <t>PROTEHNICA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</si>
</sst>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.00_€_-;\-* #,##0.00_€_-;_-* &quot;-&quot;??_€_-;_-@_-"/>
    <numFmt numFmtId="167" formatCode="#,##0.0"/>
    <numFmt numFmtId="168" formatCode="[$-809]#,##0"/>
    <numFmt numFmtId="169" formatCode="[$-809]0"/>
    <numFmt numFmtId="170" formatCode="[$-809]#,##0.00"/>
    <numFmt numFmtId="171" formatCode="[$-809]0%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375E"/>
        <bgColor indexed="64"/>
      </patternFill>
    </fill>
    <fill>
      <patternFill patternType="solid">
        <fgColor rgb="FF37609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28" borderId="0" applyNumberFormat="0" applyBorder="0" applyAlignment="0" applyProtection="0"/>
    <xf numFmtId="171" fontId="39" fillId="0" borderId="0">
      <alignment/>
      <protection/>
    </xf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65" applyFont="1">
      <alignment/>
      <protection/>
    </xf>
    <xf numFmtId="0" fontId="2" fillId="0" borderId="0" xfId="0" applyFont="1" applyAlignment="1">
      <alignment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33" borderId="0" xfId="65" applyFont="1" applyFill="1" applyAlignment="1">
      <alignment vertical="center"/>
      <protection/>
    </xf>
    <xf numFmtId="165" fontId="2" fillId="0" borderId="10" xfId="56" applyNumberFormat="1" applyFont="1" applyFill="1" applyBorder="1" applyAlignment="1">
      <alignment horizontal="right" vertical="center" wrapText="1"/>
      <protection/>
    </xf>
    <xf numFmtId="165" fontId="2" fillId="34" borderId="10" xfId="73" applyNumberFormat="1" applyFont="1" applyFill="1" applyBorder="1" applyAlignment="1">
      <alignment horizontal="right"/>
    </xf>
    <xf numFmtId="1" fontId="34" fillId="35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50" fillId="35" borderId="11" xfId="59" applyFont="1" applyFill="1" applyBorder="1" applyAlignment="1">
      <alignment horizontal="center"/>
      <protection/>
    </xf>
    <xf numFmtId="0" fontId="50" fillId="35" borderId="12" xfId="59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1" fillId="0" borderId="11" xfId="59" applyNumberFormat="1" applyFont="1" applyBorder="1">
      <alignment/>
      <protection/>
    </xf>
    <xf numFmtId="3" fontId="1" fillId="0" borderId="12" xfId="59" applyNumberFormat="1" applyFont="1" applyBorder="1">
      <alignment/>
      <protection/>
    </xf>
    <xf numFmtId="0" fontId="1" fillId="0" borderId="12" xfId="59" applyFont="1" applyBorder="1">
      <alignment/>
      <protection/>
    </xf>
    <xf numFmtId="3" fontId="2" fillId="0" borderId="0" xfId="73" applyNumberFormat="1" applyFont="1" applyFill="1" applyBorder="1" applyAlignment="1">
      <alignment/>
    </xf>
    <xf numFmtId="0" fontId="4" fillId="0" borderId="13" xfId="59" applyFont="1" applyBorder="1">
      <alignment/>
      <protection/>
    </xf>
    <xf numFmtId="3" fontId="4" fillId="0" borderId="13" xfId="59" applyNumberFormat="1" applyFont="1" applyBorder="1">
      <alignment/>
      <protection/>
    </xf>
    <xf numFmtId="3" fontId="4" fillId="0" borderId="14" xfId="59" applyNumberFormat="1" applyFont="1" applyBorder="1">
      <alignment/>
      <protection/>
    </xf>
    <xf numFmtId="0" fontId="1" fillId="0" borderId="0" xfId="59" applyFont="1">
      <alignment/>
      <protection/>
    </xf>
    <xf numFmtId="0" fontId="34" fillId="36" borderId="10" xfId="69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73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69" applyFont="1" applyBorder="1">
      <alignment/>
      <protection/>
    </xf>
    <xf numFmtId="165" fontId="2" fillId="0" borderId="10" xfId="73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73" applyNumberFormat="1" applyFont="1" applyBorder="1" applyAlignment="1">
      <alignment horizontal="center"/>
    </xf>
    <xf numFmtId="0" fontId="50" fillId="36" borderId="15" xfId="58" applyFont="1" applyFill="1" applyBorder="1" applyAlignment="1">
      <alignment horizontal="center"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horizontal="center"/>
      <protection/>
    </xf>
    <xf numFmtId="4" fontId="1" fillId="0" borderId="0" xfId="58" applyNumberFormat="1" applyFont="1" applyBorder="1">
      <alignment/>
      <protection/>
    </xf>
    <xf numFmtId="2" fontId="1" fillId="0" borderId="0" xfId="58" applyNumberFormat="1" applyFont="1" applyBorder="1">
      <alignment/>
      <protection/>
    </xf>
    <xf numFmtId="0" fontId="2" fillId="0" borderId="0" xfId="68" applyFont="1">
      <alignment/>
      <protection/>
    </xf>
    <xf numFmtId="17" fontId="34" fillId="36" borderId="10" xfId="0" applyNumberFormat="1" applyFont="1" applyFill="1" applyBorder="1" applyAlignment="1">
      <alignment horizontal="right"/>
    </xf>
    <xf numFmtId="0" fontId="2" fillId="37" borderId="10" xfId="56" applyNumberFormat="1" applyFont="1" applyFill="1" applyBorder="1" applyAlignment="1">
      <alignment horizontal="center" vertical="center" wrapText="1"/>
      <protection/>
    </xf>
    <xf numFmtId="165" fontId="2" fillId="37" borderId="10" xfId="56" applyNumberFormat="1" applyFont="1" applyFill="1" applyBorder="1" applyAlignment="1">
      <alignment horizontal="right" vertical="center" wrapText="1"/>
      <protection/>
    </xf>
    <xf numFmtId="3" fontId="2" fillId="37" borderId="10" xfId="56" applyNumberFormat="1" applyFont="1" applyFill="1" applyBorder="1" applyAlignment="1">
      <alignment horizontal="right" vertical="center" wrapText="1"/>
      <protection/>
    </xf>
    <xf numFmtId="3" fontId="2" fillId="37" borderId="10" xfId="56" applyNumberFormat="1" applyFont="1" applyFill="1" applyBorder="1" applyAlignment="1">
      <alignment horizontal="center" vertical="center" wrapText="1"/>
      <protection/>
    </xf>
    <xf numFmtId="3" fontId="2" fillId="4" borderId="10" xfId="56" applyNumberFormat="1" applyFont="1" applyFill="1" applyBorder="1" applyAlignment="1">
      <alignment horizontal="right" vertical="center" wrapText="1"/>
      <protection/>
    </xf>
    <xf numFmtId="3" fontId="2" fillId="7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165" fontId="2" fillId="0" borderId="0" xfId="73" applyNumberFormat="1" applyFont="1" applyAlignment="1">
      <alignment vertical="top" wrapText="1"/>
    </xf>
    <xf numFmtId="17" fontId="34" fillId="36" borderId="10" xfId="69" applyNumberFormat="1" applyFont="1" applyFill="1" applyBorder="1" applyAlignment="1">
      <alignment horizontal="center"/>
      <protection/>
    </xf>
    <xf numFmtId="0" fontId="2" fillId="0" borderId="0" xfId="65" applyFont="1">
      <alignment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7" borderId="17" xfId="65" applyFont="1" applyFill="1" applyBorder="1" applyAlignment="1">
      <alignment horizontal="center" vertical="center" wrapText="1"/>
      <protection/>
    </xf>
    <xf numFmtId="0" fontId="5" fillId="7" borderId="10" xfId="65" applyFont="1" applyFill="1" applyBorder="1" applyAlignment="1">
      <alignment horizontal="center" vertical="center" wrapText="1"/>
      <protection/>
    </xf>
    <xf numFmtId="0" fontId="13" fillId="0" borderId="10" xfId="65" applyFont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Border="1" applyAlignment="1">
      <alignment wrapText="1"/>
      <protection/>
    </xf>
    <xf numFmtId="0" fontId="2" fillId="37" borderId="10" xfId="65" applyFont="1" applyFill="1" applyBorder="1" applyAlignment="1">
      <alignment horizontal="center"/>
      <protection/>
    </xf>
    <xf numFmtId="3" fontId="2" fillId="0" borderId="10" xfId="65" applyNumberFormat="1" applyFont="1" applyBorder="1">
      <alignment/>
      <protection/>
    </xf>
    <xf numFmtId="0" fontId="2" fillId="0" borderId="10" xfId="65" applyFont="1" applyBorder="1" applyAlignment="1">
      <alignment horizontal="center"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horizontal="left"/>
      <protection/>
    </xf>
    <xf numFmtId="3" fontId="2" fillId="34" borderId="10" xfId="65" applyNumberFormat="1" applyFont="1" applyFill="1" applyBorder="1" applyAlignment="1">
      <alignment horizontal="right"/>
      <protection/>
    </xf>
    <xf numFmtId="3" fontId="5" fillId="34" borderId="10" xfId="65" applyNumberFormat="1" applyFont="1" applyFill="1" applyBorder="1" applyAlignment="1">
      <alignment horizontal="center"/>
      <protection/>
    </xf>
    <xf numFmtId="0" fontId="43" fillId="0" borderId="0" xfId="65" applyFont="1">
      <alignment/>
      <protection/>
    </xf>
    <xf numFmtId="0" fontId="2" fillId="0" borderId="0" xfId="65" applyFont="1" applyAlignment="1">
      <alignment vertical="top" wrapText="1"/>
      <protection/>
    </xf>
    <xf numFmtId="3" fontId="2" fillId="0" borderId="0" xfId="65" applyNumberFormat="1" applyFont="1" applyAlignment="1">
      <alignment vertical="top" wrapText="1"/>
      <protection/>
    </xf>
    <xf numFmtId="0" fontId="2" fillId="38" borderId="0" xfId="65" applyFont="1" applyFill="1">
      <alignment/>
      <protection/>
    </xf>
    <xf numFmtId="3" fontId="5" fillId="0" borderId="0" xfId="65" applyNumberFormat="1" applyFont="1">
      <alignment/>
      <protection/>
    </xf>
    <xf numFmtId="4" fontId="2" fillId="0" borderId="0" xfId="65" applyNumberFormat="1" applyFont="1">
      <alignment/>
      <protection/>
    </xf>
    <xf numFmtId="3" fontId="2" fillId="39" borderId="0" xfId="65" applyNumberFormat="1" applyFont="1" applyFill="1">
      <alignment/>
      <protection/>
    </xf>
    <xf numFmtId="4" fontId="49" fillId="0" borderId="0" xfId="65" applyNumberFormat="1" applyFont="1">
      <alignment/>
      <protection/>
    </xf>
    <xf numFmtId="0" fontId="51" fillId="37" borderId="10" xfId="62" applyFont="1" applyFill="1" applyBorder="1" applyAlignment="1">
      <alignment horizontal="left" vertical="center"/>
      <protection/>
    </xf>
    <xf numFmtId="0" fontId="52" fillId="0" borderId="10" xfId="62" applyFont="1" applyBorder="1" applyAlignment="1">
      <alignment horizontal="left" vertical="center" indent="1"/>
      <protection/>
    </xf>
    <xf numFmtId="0" fontId="52" fillId="0" borderId="10" xfId="62" applyFont="1" applyBorder="1" applyAlignment="1">
      <alignment horizontal="left" vertical="center" indent="2"/>
      <protection/>
    </xf>
    <xf numFmtId="0" fontId="52" fillId="0" borderId="0" xfId="62" applyFont="1" applyBorder="1" applyAlignment="1">
      <alignment horizontal="left" vertical="center" indent="2"/>
      <protection/>
    </xf>
    <xf numFmtId="0" fontId="51" fillId="0" borderId="0" xfId="62" applyFont="1" applyBorder="1" applyAlignment="1">
      <alignment horizontal="left" vertical="center"/>
      <protection/>
    </xf>
    <xf numFmtId="0" fontId="34" fillId="36" borderId="10" xfId="0" applyFont="1" applyFill="1" applyBorder="1" applyAlignment="1">
      <alignment horizontal="center"/>
    </xf>
    <xf numFmtId="3" fontId="43" fillId="0" borderId="11" xfId="59" applyNumberFormat="1" applyFont="1" applyBorder="1">
      <alignment/>
      <protection/>
    </xf>
    <xf numFmtId="3" fontId="33" fillId="35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2" fillId="0" borderId="0" xfId="59" applyFont="1">
      <alignment/>
      <protection/>
    </xf>
    <xf numFmtId="3" fontId="43" fillId="0" borderId="0" xfId="0" applyNumberFormat="1" applyFont="1" applyFill="1" applyBorder="1" applyAlignment="1">
      <alignment/>
    </xf>
    <xf numFmtId="168" fontId="53" fillId="0" borderId="0" xfId="0" applyNumberFormat="1" applyFont="1" applyFill="1" applyBorder="1" applyAlignment="1">
      <alignment/>
    </xf>
    <xf numFmtId="168" fontId="54" fillId="0" borderId="0" xfId="0" applyNumberFormat="1" applyFont="1" applyFill="1" applyBorder="1" applyAlignment="1">
      <alignment/>
    </xf>
    <xf numFmtId="168" fontId="55" fillId="0" borderId="0" xfId="0" applyNumberFormat="1" applyFont="1" applyFill="1" applyBorder="1" applyAlignment="1">
      <alignment/>
    </xf>
    <xf numFmtId="169" fontId="56" fillId="40" borderId="18" xfId="0" applyNumberFormat="1" applyFont="1" applyFill="1" applyBorder="1" applyAlignment="1">
      <alignment vertical="center"/>
    </xf>
    <xf numFmtId="169" fontId="56" fillId="40" borderId="18" xfId="0" applyNumberFormat="1" applyFont="1" applyFill="1" applyBorder="1" applyAlignment="1">
      <alignment horizontal="justify" vertical="center"/>
    </xf>
    <xf numFmtId="169" fontId="56" fillId="40" borderId="18" xfId="0" applyNumberFormat="1" applyFont="1" applyFill="1" applyBorder="1" applyAlignment="1">
      <alignment horizontal="center" vertical="center" wrapText="1"/>
    </xf>
    <xf numFmtId="168" fontId="54" fillId="0" borderId="18" xfId="0" applyNumberFormat="1" applyFont="1" applyFill="1" applyBorder="1" applyAlignment="1">
      <alignment horizontal="justify" vertical="center"/>
    </xf>
    <xf numFmtId="168" fontId="55" fillId="0" borderId="18" xfId="0" applyNumberFormat="1" applyFont="1" applyFill="1" applyBorder="1" applyAlignment="1">
      <alignment/>
    </xf>
    <xf numFmtId="168" fontId="54" fillId="0" borderId="18" xfId="0" applyNumberFormat="1" applyFont="1" applyFill="1" applyBorder="1" applyAlignment="1">
      <alignment horizontal="left" vertical="center"/>
    </xf>
    <xf numFmtId="170" fontId="55" fillId="0" borderId="18" xfId="0" applyNumberFormat="1" applyFont="1" applyFill="1" applyBorder="1" applyAlignment="1">
      <alignment/>
    </xf>
    <xf numFmtId="168" fontId="57" fillId="0" borderId="18" xfId="0" applyNumberFormat="1" applyFont="1" applyFill="1" applyBorder="1" applyAlignment="1">
      <alignment/>
    </xf>
    <xf numFmtId="168" fontId="55" fillId="0" borderId="18" xfId="0" applyNumberFormat="1" applyFont="1" applyFill="1" applyBorder="1" applyAlignment="1">
      <alignment horizontal="left"/>
    </xf>
    <xf numFmtId="168" fontId="56" fillId="41" borderId="18" xfId="0" applyNumberFormat="1" applyFont="1" applyFill="1" applyBorder="1" applyAlignment="1">
      <alignment/>
    </xf>
    <xf numFmtId="168" fontId="58" fillId="0" borderId="18" xfId="0" applyNumberFormat="1" applyFont="1" applyFill="1" applyBorder="1" applyAlignment="1">
      <alignment/>
    </xf>
    <xf numFmtId="168" fontId="54" fillId="0" borderId="18" xfId="0" applyNumberFormat="1" applyFont="1" applyFill="1" applyBorder="1" applyAlignment="1">
      <alignment/>
    </xf>
    <xf numFmtId="169" fontId="59" fillId="40" borderId="18" xfId="0" applyNumberFormat="1" applyFont="1" applyFill="1" applyBorder="1" applyAlignment="1">
      <alignment horizontal="center" vertical="center"/>
    </xf>
    <xf numFmtId="169" fontId="56" fillId="40" borderId="18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/>
    </xf>
    <xf numFmtId="168" fontId="60" fillId="0" borderId="18" xfId="0" applyNumberFormat="1" applyFont="1" applyFill="1" applyBorder="1" applyAlignment="1">
      <alignment/>
    </xf>
    <xf numFmtId="169" fontId="59" fillId="42" borderId="18" xfId="0" applyNumberFormat="1" applyFont="1" applyFill="1" applyBorder="1" applyAlignment="1">
      <alignment horizontal="center" vertical="center"/>
    </xf>
    <xf numFmtId="168" fontId="55" fillId="42" borderId="18" xfId="0" applyNumberFormat="1" applyFont="1" applyFill="1" applyBorder="1" applyAlignment="1">
      <alignment/>
    </xf>
    <xf numFmtId="169" fontId="56" fillId="42" borderId="18" xfId="0" applyNumberFormat="1" applyFont="1" applyFill="1" applyBorder="1" applyAlignment="1">
      <alignment horizontal="center" vertical="center"/>
    </xf>
    <xf numFmtId="169" fontId="56" fillId="42" borderId="18" xfId="0" applyNumberFormat="1" applyFont="1" applyFill="1" applyBorder="1" applyAlignment="1">
      <alignment horizontal="center" vertical="center" wrapText="1"/>
    </xf>
    <xf numFmtId="170" fontId="57" fillId="0" borderId="18" xfId="0" applyNumberFormat="1" applyFont="1" applyFill="1" applyBorder="1" applyAlignment="1">
      <alignment/>
    </xf>
    <xf numFmtId="168" fontId="55" fillId="0" borderId="0" xfId="49" applyNumberFormat="1" applyFont="1" applyFill="1" applyBorder="1" applyAlignment="1" applyProtection="1">
      <alignment/>
      <protection/>
    </xf>
    <xf numFmtId="168" fontId="57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43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/>
    </xf>
    <xf numFmtId="0" fontId="5" fillId="0" borderId="0" xfId="65" applyFont="1">
      <alignment/>
      <protection/>
    </xf>
    <xf numFmtId="3" fontId="2" fillId="0" borderId="10" xfId="0" applyNumberFormat="1" applyFont="1" applyBorder="1" applyAlignment="1">
      <alignment horizontal="right"/>
    </xf>
    <xf numFmtId="165" fontId="2" fillId="0" borderId="10" xfId="73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horizontal="right"/>
    </xf>
    <xf numFmtId="165" fontId="5" fillId="34" borderId="10" xfId="73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2" fillId="33" borderId="0" xfId="65" applyFont="1" applyFill="1" applyAlignment="1">
      <alignment vertical="center"/>
      <protection/>
    </xf>
    <xf numFmtId="0" fontId="5" fillId="7" borderId="10" xfId="0" applyFont="1" applyFill="1" applyBorder="1" applyAlignment="1">
      <alignment horizontal="center" vertical="center" wrapText="1"/>
    </xf>
    <xf numFmtId="3" fontId="2" fillId="39" borderId="0" xfId="0" applyNumberFormat="1" applyFont="1" applyFill="1" applyAlignment="1">
      <alignment/>
    </xf>
    <xf numFmtId="165" fontId="2" fillId="0" borderId="0" xfId="73" applyNumberFormat="1" applyFont="1" applyAlignment="1">
      <alignment vertical="top" wrapText="1"/>
    </xf>
    <xf numFmtId="3" fontId="2" fillId="4" borderId="10" xfId="0" applyNumberFormat="1" applyFont="1" applyFill="1" applyBorder="1" applyAlignment="1">
      <alignment horizontal="right"/>
    </xf>
    <xf numFmtId="3" fontId="2" fillId="7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5" fillId="0" borderId="10" xfId="65" applyFont="1" applyBorder="1" applyAlignment="1">
      <alignment horizontal="center" vertical="center" wrapText="1"/>
      <protection/>
    </xf>
    <xf numFmtId="0" fontId="43" fillId="4" borderId="19" xfId="65" applyFont="1" applyFill="1" applyBorder="1" applyAlignment="1">
      <alignment horizontal="center" vertical="center" wrapText="1"/>
      <protection/>
    </xf>
    <xf numFmtId="0" fontId="43" fillId="4" borderId="20" xfId="65" applyFont="1" applyFill="1" applyBorder="1" applyAlignment="1">
      <alignment horizontal="center" vertical="center" wrapText="1"/>
      <protection/>
    </xf>
    <xf numFmtId="0" fontId="43" fillId="7" borderId="10" xfId="65" applyFont="1" applyFill="1" applyBorder="1" applyAlignment="1">
      <alignment horizontal="center"/>
      <protection/>
    </xf>
    <xf numFmtId="0" fontId="2" fillId="33" borderId="0" xfId="65" applyFont="1" applyFill="1" applyAlignment="1">
      <alignment horizontal="center" vertical="center"/>
      <protection/>
    </xf>
    <xf numFmtId="0" fontId="61" fillId="7" borderId="16" xfId="0" applyFont="1" applyFill="1" applyBorder="1" applyAlignment="1">
      <alignment horizontal="center"/>
    </xf>
    <xf numFmtId="0" fontId="61" fillId="7" borderId="21" xfId="0" applyFont="1" applyFill="1" applyBorder="1" applyAlignment="1">
      <alignment horizontal="center"/>
    </xf>
    <xf numFmtId="0" fontId="61" fillId="7" borderId="17" xfId="0" applyFont="1" applyFill="1" applyBorder="1" applyAlignment="1">
      <alignment horizontal="center"/>
    </xf>
    <xf numFmtId="0" fontId="61" fillId="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168" fontId="54" fillId="0" borderId="18" xfId="0" applyNumberFormat="1" applyFont="1" applyFill="1" applyBorder="1" applyAlignment="1">
      <alignment horizontal="left" vertical="center"/>
    </xf>
    <xf numFmtId="168" fontId="54" fillId="0" borderId="0" xfId="0" applyNumberFormat="1" applyFont="1" applyFill="1" applyBorder="1" applyAlignment="1">
      <alignment horizontal="justify"/>
    </xf>
    <xf numFmtId="17" fontId="50" fillId="35" borderId="16" xfId="59" applyNumberFormat="1" applyFont="1" applyFill="1" applyBorder="1" applyAlignment="1">
      <alignment horizontal="center"/>
      <protection/>
    </xf>
    <xf numFmtId="0" fontId="50" fillId="35" borderId="17" xfId="59" applyFont="1" applyFill="1" applyBorder="1" applyAlignment="1">
      <alignment horizontal="center"/>
      <protection/>
    </xf>
    <xf numFmtId="0" fontId="34" fillId="36" borderId="19" xfId="0" applyFont="1" applyFill="1" applyBorder="1" applyAlignment="1">
      <alignment horizontal="center"/>
    </xf>
    <xf numFmtId="0" fontId="34" fillId="36" borderId="2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50" fillId="35" borderId="22" xfId="59" applyNumberFormat="1" applyFont="1" applyFill="1" applyBorder="1" applyAlignment="1">
      <alignment horizontal="center" vertical="center"/>
      <protection/>
    </xf>
    <xf numFmtId="3" fontId="50" fillId="35" borderId="11" xfId="59" applyNumberFormat="1" applyFont="1" applyFill="1" applyBorder="1" applyAlignment="1">
      <alignment horizontal="center" vertical="center"/>
      <protection/>
    </xf>
    <xf numFmtId="0" fontId="50" fillId="35" borderId="16" xfId="59" applyFont="1" applyFill="1" applyBorder="1" applyAlignment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 2" xfId="42"/>
    <cellStyle name="Comma 2 2 2" xfId="43"/>
    <cellStyle name="Comma 2 2 2 2" xfId="44"/>
    <cellStyle name="Comma 2 2 3" xfId="45"/>
    <cellStyle name="Comma 2 4" xfId="46"/>
    <cellStyle name="Comma 2 4 2" xfId="47"/>
    <cellStyle name="Eronat" xfId="48"/>
    <cellStyle name="Excel Built-in Percent" xfId="49"/>
    <cellStyle name="Ieșire" xfId="50"/>
    <cellStyle name="Intrare" xfId="51"/>
    <cellStyle name="Currency" xfId="52"/>
    <cellStyle name="Currency [0]" xfId="53"/>
    <cellStyle name="Neutru" xfId="54"/>
    <cellStyle name="Normal 2" xfId="55"/>
    <cellStyle name="Normal 2 2" xfId="56"/>
    <cellStyle name="Normal 2 3" xfId="57"/>
    <cellStyle name="Normal 24" xfId="58"/>
    <cellStyle name="Normal 24 2" xfId="59"/>
    <cellStyle name="Normal 26" xfId="60"/>
    <cellStyle name="Normal 26 2" xfId="61"/>
    <cellStyle name="Normal 26 2 2" xfId="62"/>
    <cellStyle name="Normal 26 3" xfId="63"/>
    <cellStyle name="Normal 3" xfId="64"/>
    <cellStyle name="Normal 3 2" xfId="65"/>
    <cellStyle name="Normal 33" xfId="66"/>
    <cellStyle name="Normal 33 2" xfId="67"/>
    <cellStyle name="Normal 4" xfId="68"/>
    <cellStyle name="Normal 4 2" xfId="69"/>
    <cellStyle name="Notă" xfId="70"/>
    <cellStyle name="Percent 15" xfId="71"/>
    <cellStyle name="Percent 15 2" xfId="72"/>
    <cellStyle name="Percent" xfId="73"/>
    <cellStyle name="Text avertisment" xfId="74"/>
    <cellStyle name="Text explicativ" xfId="75"/>
    <cellStyle name="Titlu" xfId="76"/>
    <cellStyle name="Titlu 1" xfId="77"/>
    <cellStyle name="Titlu 2" xfId="78"/>
    <cellStyle name="Titlu 3" xfId="79"/>
    <cellStyle name="Titlu 4" xfId="80"/>
    <cellStyle name="Total" xfId="81"/>
    <cellStyle name="Verificare celulă" xfId="82"/>
    <cellStyle name="Comma" xfId="83"/>
    <cellStyle name="Comma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_croitoru\Desktop\formular%20bcr%20muntea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enti"/>
      <sheetName val="Furnizori"/>
      <sheetName val="Structura ct 704"/>
      <sheetName val="Structura ct 704 Dana Munteanu"/>
      <sheetName val="Alte info"/>
    </sheetNames>
    <sheetDataSet>
      <sheetData sheetId="0">
        <row r="1">
          <cell r="C1" t="str">
            <v>Apa Canal Galati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SheetLayoutView="100" zoomScalePageLayoutView="0" workbookViewId="0" topLeftCell="B1">
      <selection activeCell="E32" sqref="E32"/>
    </sheetView>
  </sheetViews>
  <sheetFormatPr defaultColWidth="9.140625" defaultRowHeight="12.75"/>
  <cols>
    <col min="1" max="1" width="9.140625" style="57" customWidth="1"/>
    <col min="2" max="2" width="21.8515625" style="57" customWidth="1"/>
    <col min="3" max="3" width="12.57421875" style="57" customWidth="1"/>
    <col min="4" max="4" width="10.7109375" style="57" customWidth="1"/>
    <col min="5" max="5" width="10.421875" style="57" customWidth="1"/>
    <col min="6" max="6" width="16.140625" style="57" bestFit="1" customWidth="1"/>
    <col min="7" max="7" width="12.421875" style="57" customWidth="1"/>
    <col min="8" max="8" width="12.8515625" style="57" bestFit="1" customWidth="1"/>
    <col min="9" max="9" width="12.8515625" style="57" customWidth="1"/>
    <col min="10" max="10" width="8.7109375" style="57" bestFit="1" customWidth="1"/>
    <col min="11" max="12" width="9.8515625" style="57" bestFit="1" customWidth="1"/>
    <col min="13" max="13" width="10.140625" style="57" bestFit="1" customWidth="1"/>
    <col min="14" max="14" width="9.8515625" style="57" bestFit="1" customWidth="1"/>
    <col min="15" max="15" width="10.140625" style="57" bestFit="1" customWidth="1"/>
    <col min="16" max="16" width="8.57421875" style="57" customWidth="1"/>
    <col min="17" max="17" width="9.7109375" style="57" customWidth="1"/>
    <col min="18" max="18" width="10.421875" style="57" customWidth="1"/>
    <col min="19" max="19" width="2.421875" style="57" customWidth="1"/>
    <col min="20" max="16384" width="9.140625" style="57" customWidth="1"/>
  </cols>
  <sheetData>
    <row r="1" spans="1:3" ht="14.25">
      <c r="A1" s="1" t="s">
        <v>8</v>
      </c>
      <c r="C1" s="57" t="s">
        <v>71</v>
      </c>
    </row>
    <row r="2" ht="14.25">
      <c r="A2" s="1"/>
    </row>
    <row r="3" spans="1:15" ht="14.25">
      <c r="A3" s="1" t="s">
        <v>72</v>
      </c>
      <c r="H3" s="149" t="s">
        <v>75</v>
      </c>
      <c r="I3" s="150" t="s">
        <v>28</v>
      </c>
      <c r="J3" s="152" t="s">
        <v>29</v>
      </c>
      <c r="K3" s="152"/>
      <c r="L3" s="152"/>
      <c r="M3" s="152"/>
      <c r="N3" s="152"/>
      <c r="O3" s="152"/>
    </row>
    <row r="4" spans="1:20" ht="57">
      <c r="A4" s="58" t="s">
        <v>6</v>
      </c>
      <c r="B4" s="59" t="s">
        <v>4</v>
      </c>
      <c r="C4" s="59" t="s">
        <v>26</v>
      </c>
      <c r="D4" s="59" t="s">
        <v>27</v>
      </c>
      <c r="E4" s="59" t="s">
        <v>74</v>
      </c>
      <c r="F4" s="59" t="s">
        <v>73</v>
      </c>
      <c r="G4" s="60" t="s">
        <v>0</v>
      </c>
      <c r="H4" s="149"/>
      <c r="I4" s="151"/>
      <c r="J4" s="61" t="s">
        <v>11</v>
      </c>
      <c r="K4" s="62" t="s">
        <v>12</v>
      </c>
      <c r="L4" s="62" t="s">
        <v>24</v>
      </c>
      <c r="M4" s="62" t="s">
        <v>13</v>
      </c>
      <c r="N4" s="62" t="s">
        <v>14</v>
      </c>
      <c r="O4" s="62" t="s">
        <v>15</v>
      </c>
      <c r="P4" s="63" t="s">
        <v>1</v>
      </c>
      <c r="Q4" s="64" t="s">
        <v>9</v>
      </c>
      <c r="R4" s="64" t="s">
        <v>25</v>
      </c>
      <c r="T4" s="65" t="s">
        <v>77</v>
      </c>
    </row>
    <row r="5" spans="1:20" ht="28.5">
      <c r="A5" s="66">
        <v>1</v>
      </c>
      <c r="B5" s="81" t="s">
        <v>20</v>
      </c>
      <c r="C5" s="47" t="s">
        <v>100</v>
      </c>
      <c r="D5" s="47">
        <v>15</v>
      </c>
      <c r="E5" s="49">
        <v>66496.87</v>
      </c>
      <c r="F5" s="49">
        <v>21757.51</v>
      </c>
      <c r="G5" s="48">
        <f>F5/F$16</f>
        <v>0.7263466325173461</v>
      </c>
      <c r="H5" s="49">
        <v>19764</v>
      </c>
      <c r="I5" s="49">
        <v>5621</v>
      </c>
      <c r="J5" s="49">
        <v>0</v>
      </c>
      <c r="K5" s="49">
        <v>1092</v>
      </c>
      <c r="L5" s="49">
        <v>304</v>
      </c>
      <c r="M5" s="49">
        <v>0</v>
      </c>
      <c r="N5" s="49">
        <v>335</v>
      </c>
      <c r="O5" s="49">
        <v>12412</v>
      </c>
      <c r="P5" s="50" t="s">
        <v>101</v>
      </c>
      <c r="Q5" s="49">
        <v>9796</v>
      </c>
      <c r="R5" s="49">
        <v>16213</v>
      </c>
      <c r="T5" s="67">
        <f>H5-I5-J5-K5-L5-M5-N5-O5</f>
        <v>0</v>
      </c>
    </row>
    <row r="6" spans="1:20" ht="28.5">
      <c r="A6" s="66">
        <v>2</v>
      </c>
      <c r="B6" s="81" t="s">
        <v>63</v>
      </c>
      <c r="C6" s="47" t="s">
        <v>100</v>
      </c>
      <c r="D6" s="47">
        <v>15</v>
      </c>
      <c r="E6" s="49">
        <v>13288.64</v>
      </c>
      <c r="F6" s="49">
        <v>3925.13</v>
      </c>
      <c r="G6" s="48">
        <f aca="true" t="shared" si="0" ref="G6:G14">F6/F$16</f>
        <v>0.13103544282837562</v>
      </c>
      <c r="H6" s="49">
        <v>6764</v>
      </c>
      <c r="I6" s="49">
        <v>1080</v>
      </c>
      <c r="J6" s="49">
        <v>0</v>
      </c>
      <c r="K6" s="49">
        <v>255</v>
      </c>
      <c r="L6" s="49">
        <v>120</v>
      </c>
      <c r="M6" s="49">
        <v>0</v>
      </c>
      <c r="N6" s="49">
        <v>9</v>
      </c>
      <c r="O6" s="49">
        <v>5300</v>
      </c>
      <c r="P6" s="50" t="s">
        <v>101</v>
      </c>
      <c r="Q6" s="49">
        <v>211</v>
      </c>
      <c r="R6" s="49">
        <v>1634</v>
      </c>
      <c r="T6" s="67">
        <f aca="true" t="shared" si="1" ref="T6:T16">H6-I6-J6-K6-L6-M6-N6-O6</f>
        <v>0</v>
      </c>
    </row>
    <row r="7" spans="1:20" ht="14.25">
      <c r="A7" s="68"/>
      <c r="B7" s="82"/>
      <c r="C7" s="3"/>
      <c r="D7" s="3"/>
      <c r="E7" s="54"/>
      <c r="F7" s="54"/>
      <c r="G7" s="5">
        <f t="shared" si="0"/>
        <v>0</v>
      </c>
      <c r="H7" s="54"/>
      <c r="I7" s="51"/>
      <c r="J7" s="52"/>
      <c r="K7" s="52"/>
      <c r="L7" s="52"/>
      <c r="M7" s="52"/>
      <c r="N7" s="52"/>
      <c r="O7" s="52"/>
      <c r="P7" s="53"/>
      <c r="Q7" s="54"/>
      <c r="R7" s="54"/>
      <c r="T7" s="67">
        <f t="shared" si="1"/>
        <v>0</v>
      </c>
    </row>
    <row r="8" spans="1:20" ht="14.25">
      <c r="A8" s="68"/>
      <c r="B8" s="82"/>
      <c r="C8" s="3"/>
      <c r="D8" s="3"/>
      <c r="E8" s="54"/>
      <c r="F8" s="54"/>
      <c r="G8" s="5">
        <f t="shared" si="0"/>
        <v>0</v>
      </c>
      <c r="H8" s="54"/>
      <c r="I8" s="51"/>
      <c r="J8" s="52"/>
      <c r="K8" s="52"/>
      <c r="L8" s="52"/>
      <c r="M8" s="52"/>
      <c r="N8" s="52"/>
      <c r="O8" s="52"/>
      <c r="P8" s="53"/>
      <c r="Q8" s="54"/>
      <c r="R8" s="54"/>
      <c r="T8" s="67">
        <f t="shared" si="1"/>
        <v>0</v>
      </c>
    </row>
    <row r="9" spans="1:20" ht="14.25">
      <c r="A9" s="68"/>
      <c r="B9" s="82"/>
      <c r="C9" s="3"/>
      <c r="D9" s="3"/>
      <c r="E9" s="54"/>
      <c r="F9" s="54"/>
      <c r="G9" s="5">
        <f t="shared" si="0"/>
        <v>0</v>
      </c>
      <c r="H9" s="54"/>
      <c r="I9" s="51"/>
      <c r="J9" s="52"/>
      <c r="K9" s="52"/>
      <c r="L9" s="52"/>
      <c r="M9" s="52"/>
      <c r="N9" s="52"/>
      <c r="O9" s="52"/>
      <c r="P9" s="53"/>
      <c r="Q9" s="54"/>
      <c r="R9" s="54"/>
      <c r="T9" s="67">
        <f t="shared" si="1"/>
        <v>0</v>
      </c>
    </row>
    <row r="10" spans="1:20" ht="14.25">
      <c r="A10" s="68"/>
      <c r="B10" s="82" t="s">
        <v>7</v>
      </c>
      <c r="C10" s="3"/>
      <c r="D10" s="3"/>
      <c r="E10" s="54"/>
      <c r="F10" s="54"/>
      <c r="G10" s="5">
        <f t="shared" si="0"/>
        <v>0</v>
      </c>
      <c r="H10" s="54">
        <v>870</v>
      </c>
      <c r="I10" s="51">
        <v>550</v>
      </c>
      <c r="J10" s="52">
        <v>0</v>
      </c>
      <c r="K10" s="52">
        <v>94</v>
      </c>
      <c r="L10" s="52">
        <v>79</v>
      </c>
      <c r="M10" s="52"/>
      <c r="N10" s="52">
        <v>48</v>
      </c>
      <c r="O10" s="52">
        <v>99</v>
      </c>
      <c r="P10" s="53" t="s">
        <v>101</v>
      </c>
      <c r="Q10" s="54">
        <v>0</v>
      </c>
      <c r="R10" s="54">
        <v>84</v>
      </c>
      <c r="T10" s="67">
        <f t="shared" si="1"/>
        <v>0</v>
      </c>
    </row>
    <row r="11" spans="1:20" ht="28.5">
      <c r="A11" s="66">
        <v>3</v>
      </c>
      <c r="B11" s="81" t="s">
        <v>21</v>
      </c>
      <c r="C11" s="47" t="s">
        <v>100</v>
      </c>
      <c r="D11" s="47">
        <v>15</v>
      </c>
      <c r="E11" s="49">
        <v>13254</v>
      </c>
      <c r="F11" s="49">
        <v>4272.08</v>
      </c>
      <c r="G11" s="48">
        <f t="shared" si="0"/>
        <v>0.1426179246542782</v>
      </c>
      <c r="H11" s="49">
        <v>3234</v>
      </c>
      <c r="I11" s="49">
        <v>1416</v>
      </c>
      <c r="J11" s="49">
        <v>0</v>
      </c>
      <c r="K11" s="49">
        <v>374</v>
      </c>
      <c r="L11" s="49">
        <v>788</v>
      </c>
      <c r="M11" s="49">
        <f>M12+M13+M14+M15</f>
        <v>0</v>
      </c>
      <c r="N11" s="49">
        <v>351</v>
      </c>
      <c r="O11" s="49">
        <v>305</v>
      </c>
      <c r="P11" s="50" t="s">
        <v>101</v>
      </c>
      <c r="Q11" s="49">
        <v>0</v>
      </c>
      <c r="R11" s="49">
        <v>306</v>
      </c>
      <c r="T11" s="67">
        <f t="shared" si="1"/>
        <v>0</v>
      </c>
    </row>
    <row r="12" spans="1:20" ht="14.25">
      <c r="A12" s="68"/>
      <c r="B12" s="83"/>
      <c r="C12" s="3"/>
      <c r="D12" s="3"/>
      <c r="E12" s="54"/>
      <c r="F12" s="54"/>
      <c r="G12" s="5">
        <f t="shared" si="0"/>
        <v>0</v>
      </c>
      <c r="H12" s="54"/>
      <c r="I12" s="51"/>
      <c r="J12" s="52"/>
      <c r="K12" s="52"/>
      <c r="L12" s="52"/>
      <c r="M12" s="52"/>
      <c r="N12" s="52"/>
      <c r="O12" s="52"/>
      <c r="P12" s="53"/>
      <c r="Q12" s="54"/>
      <c r="R12" s="54"/>
      <c r="T12" s="67">
        <f t="shared" si="1"/>
        <v>0</v>
      </c>
    </row>
    <row r="13" spans="1:20" ht="14.25">
      <c r="A13" s="68"/>
      <c r="B13" s="83"/>
      <c r="C13" s="3"/>
      <c r="D13" s="3"/>
      <c r="E13" s="54"/>
      <c r="F13" s="54"/>
      <c r="G13" s="5">
        <f>F13/F$16</f>
        <v>0</v>
      </c>
      <c r="H13" s="54"/>
      <c r="I13" s="51"/>
      <c r="J13" s="52"/>
      <c r="K13" s="52"/>
      <c r="L13" s="52"/>
      <c r="M13" s="52"/>
      <c r="N13" s="52"/>
      <c r="O13" s="52"/>
      <c r="P13" s="53"/>
      <c r="Q13" s="54"/>
      <c r="R13" s="54"/>
      <c r="T13" s="67">
        <f t="shared" si="1"/>
        <v>0</v>
      </c>
    </row>
    <row r="14" spans="1:20" ht="14.25">
      <c r="A14" s="68"/>
      <c r="B14" s="83"/>
      <c r="C14" s="3"/>
      <c r="D14" s="3"/>
      <c r="E14" s="54"/>
      <c r="F14" s="54"/>
      <c r="G14" s="5">
        <f t="shared" si="0"/>
        <v>0</v>
      </c>
      <c r="H14" s="54"/>
      <c r="I14" s="51"/>
      <c r="J14" s="52"/>
      <c r="K14" s="52"/>
      <c r="L14" s="52"/>
      <c r="M14" s="52"/>
      <c r="N14" s="52"/>
      <c r="O14" s="52"/>
      <c r="P14" s="53"/>
      <c r="Q14" s="54"/>
      <c r="R14" s="54"/>
      <c r="T14" s="67">
        <f t="shared" si="1"/>
        <v>0</v>
      </c>
    </row>
    <row r="15" spans="1:20" ht="14.25">
      <c r="A15" s="68"/>
      <c r="B15" s="82" t="s">
        <v>7</v>
      </c>
      <c r="C15" s="3"/>
      <c r="D15" s="3"/>
      <c r="E15" s="54"/>
      <c r="F15" s="54"/>
      <c r="G15" s="5">
        <f>F15/F$16</f>
        <v>0</v>
      </c>
      <c r="H15" s="54"/>
      <c r="I15" s="51"/>
      <c r="J15" s="52"/>
      <c r="K15" s="52"/>
      <c r="L15" s="52"/>
      <c r="M15" s="52"/>
      <c r="N15" s="52"/>
      <c r="O15" s="52"/>
      <c r="P15" s="53"/>
      <c r="Q15" s="54"/>
      <c r="R15" s="54"/>
      <c r="T15" s="67">
        <f t="shared" si="1"/>
        <v>0</v>
      </c>
    </row>
    <row r="16" spans="1:20" ht="14.25">
      <c r="A16" s="69"/>
      <c r="B16" s="70" t="s">
        <v>102</v>
      </c>
      <c r="C16" s="69"/>
      <c r="D16" s="69"/>
      <c r="E16" s="71">
        <f>E5+E6+E11</f>
        <v>93039.51</v>
      </c>
      <c r="F16" s="71">
        <f>F5+F6+F11</f>
        <v>29954.72</v>
      </c>
      <c r="G16" s="6">
        <f>G5+G6+G11</f>
        <v>1</v>
      </c>
      <c r="H16" s="71">
        <f>H5+H6+H11</f>
        <v>29762</v>
      </c>
      <c r="I16" s="71">
        <f>I5+I6+I11</f>
        <v>8117</v>
      </c>
      <c r="J16" s="71">
        <f aca="true" t="shared" si="2" ref="J16:O16">J5+J6+J11</f>
        <v>0</v>
      </c>
      <c r="K16" s="71">
        <f t="shared" si="2"/>
        <v>1721</v>
      </c>
      <c r="L16" s="71">
        <f>L5+L6+L11</f>
        <v>1212</v>
      </c>
      <c r="M16" s="71">
        <f t="shared" si="2"/>
        <v>0</v>
      </c>
      <c r="N16" s="71">
        <f t="shared" si="2"/>
        <v>695</v>
      </c>
      <c r="O16" s="71">
        <f t="shared" si="2"/>
        <v>18017</v>
      </c>
      <c r="P16" s="72"/>
      <c r="Q16" s="71">
        <f>Q5+Q6+Q11</f>
        <v>10007</v>
      </c>
      <c r="R16" s="71">
        <f>R5+R6+R11</f>
        <v>18153</v>
      </c>
      <c r="T16" s="67">
        <f t="shared" si="1"/>
        <v>0</v>
      </c>
    </row>
    <row r="17" spans="1:8" ht="14.25">
      <c r="A17" s="73"/>
      <c r="B17" s="84"/>
      <c r="H17" s="57">
        <v>12553</v>
      </c>
    </row>
    <row r="18" spans="1:2" ht="14.25">
      <c r="A18" s="73" t="s">
        <v>76</v>
      </c>
      <c r="B18" s="84"/>
    </row>
    <row r="19" ht="14.25">
      <c r="B19" s="84"/>
    </row>
    <row r="20" spans="1:16" ht="14.25">
      <c r="A20" s="74"/>
      <c r="B20" s="85"/>
      <c r="C20" s="74"/>
      <c r="D20" s="74"/>
      <c r="E20" s="74"/>
      <c r="F20" s="74"/>
      <c r="G20" s="74"/>
      <c r="H20" s="75" t="s">
        <v>78</v>
      </c>
      <c r="I20" s="75">
        <f>I16</f>
        <v>8117</v>
      </c>
      <c r="J20" s="55">
        <f>I20/I22</f>
        <v>0.27273032726295277</v>
      </c>
      <c r="K20" s="74"/>
      <c r="L20" s="74"/>
      <c r="M20" s="74"/>
      <c r="N20" s="74"/>
      <c r="O20" s="74"/>
      <c r="P20" s="74"/>
    </row>
    <row r="21" spans="1:16" ht="14.25">
      <c r="A21" s="74"/>
      <c r="B21" s="74"/>
      <c r="C21" s="74"/>
      <c r="D21" s="74"/>
      <c r="E21" s="74"/>
      <c r="F21" s="74"/>
      <c r="G21" s="74"/>
      <c r="H21" s="75" t="s">
        <v>79</v>
      </c>
      <c r="I21" s="75">
        <f>J16+K16+L16+M16+N16+O16</f>
        <v>21645</v>
      </c>
      <c r="J21" s="55">
        <f>I21/I22</f>
        <v>0.7272696727370472</v>
      </c>
      <c r="K21" s="74"/>
      <c r="L21" s="74"/>
      <c r="M21" s="74"/>
      <c r="N21" s="74"/>
      <c r="O21" s="74"/>
      <c r="P21" s="74"/>
    </row>
    <row r="22" spans="2:10" ht="14.25">
      <c r="B22" s="76"/>
      <c r="C22" s="76"/>
      <c r="D22" s="76"/>
      <c r="E22" s="76"/>
      <c r="G22" s="1"/>
      <c r="H22" s="77" t="s">
        <v>39</v>
      </c>
      <c r="I22" s="77">
        <f>I20+I21</f>
        <v>29762</v>
      </c>
      <c r="J22" s="78"/>
    </row>
    <row r="23" spans="8:9" ht="14.25">
      <c r="H23" s="57" t="s">
        <v>80</v>
      </c>
      <c r="I23" s="79">
        <f>I22-H16</f>
        <v>0</v>
      </c>
    </row>
    <row r="24" spans="1:10" ht="14.25">
      <c r="A24" s="57" t="s">
        <v>103</v>
      </c>
      <c r="D24" s="153"/>
      <c r="E24" s="153"/>
      <c r="F24" s="4"/>
      <c r="J24" s="4"/>
    </row>
    <row r="25" ht="14.25">
      <c r="F25" s="78"/>
    </row>
    <row r="29" ht="14.25">
      <c r="F29" s="80"/>
    </row>
  </sheetData>
  <sheetProtection/>
  <mergeCells count="4">
    <mergeCell ref="H3:H4"/>
    <mergeCell ref="I3:I4"/>
    <mergeCell ref="J3:O3"/>
    <mergeCell ref="D24:E2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SheetLayoutView="90" zoomScalePageLayoutView="0" workbookViewId="0" topLeftCell="A10">
      <selection activeCell="N7" sqref="N7"/>
    </sheetView>
  </sheetViews>
  <sheetFormatPr defaultColWidth="9.140625" defaultRowHeight="12.75"/>
  <cols>
    <col min="1" max="1" width="9.140625" style="2" customWidth="1"/>
    <col min="2" max="2" width="27.28125" style="2" bestFit="1" customWidth="1"/>
    <col min="3" max="3" width="13.28125" style="2" customWidth="1"/>
    <col min="4" max="4" width="14.8515625" style="2" customWidth="1"/>
    <col min="5" max="5" width="10.28125" style="2" bestFit="1" customWidth="1"/>
    <col min="6" max="6" width="12.00390625" style="2" bestFit="1" customWidth="1"/>
    <col min="7" max="7" width="11.140625" style="2" bestFit="1" customWidth="1"/>
    <col min="8" max="9" width="13.8515625" style="2" customWidth="1"/>
    <col min="10" max="15" width="10.140625" style="2" bestFit="1" customWidth="1"/>
    <col min="16" max="16" width="10.00390625" style="2" customWidth="1"/>
    <col min="17" max="16384" width="9.140625" style="2" customWidth="1"/>
  </cols>
  <sheetData>
    <row r="1" spans="1:19" ht="14.25">
      <c r="A1" s="132" t="s">
        <v>34</v>
      </c>
      <c r="B1" s="118"/>
      <c r="C1" s="119" t="s">
        <v>71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4.25">
      <c r="A2" s="120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4.25">
      <c r="A3" s="120" t="s">
        <v>82</v>
      </c>
      <c r="B3" s="118"/>
      <c r="C3" s="118"/>
      <c r="D3" s="118"/>
      <c r="E3" s="118"/>
      <c r="F3" s="118"/>
      <c r="G3" s="118"/>
      <c r="H3" s="118"/>
      <c r="I3" s="157" t="s">
        <v>16</v>
      </c>
      <c r="J3" s="154" t="s">
        <v>17</v>
      </c>
      <c r="K3" s="155"/>
      <c r="L3" s="155"/>
      <c r="M3" s="155"/>
      <c r="N3" s="155"/>
      <c r="O3" s="156"/>
      <c r="P3" s="118"/>
      <c r="Q3" s="118"/>
      <c r="R3" s="118"/>
      <c r="S3" s="118"/>
    </row>
    <row r="4" spans="1:19" ht="72">
      <c r="A4" s="121" t="s">
        <v>6</v>
      </c>
      <c r="B4" s="122" t="s">
        <v>5</v>
      </c>
      <c r="C4" s="122" t="s">
        <v>86</v>
      </c>
      <c r="D4" s="122" t="s">
        <v>33</v>
      </c>
      <c r="E4" s="122" t="s">
        <v>83</v>
      </c>
      <c r="F4" s="122" t="s">
        <v>84</v>
      </c>
      <c r="G4" s="122" t="s">
        <v>2</v>
      </c>
      <c r="H4" s="128" t="s">
        <v>85</v>
      </c>
      <c r="I4" s="157"/>
      <c r="J4" s="142" t="s">
        <v>11</v>
      </c>
      <c r="K4" s="142" t="s">
        <v>12</v>
      </c>
      <c r="L4" s="142" t="s">
        <v>30</v>
      </c>
      <c r="M4" s="142" t="s">
        <v>13</v>
      </c>
      <c r="N4" s="142" t="s">
        <v>14</v>
      </c>
      <c r="O4" s="142" t="s">
        <v>15</v>
      </c>
      <c r="P4" s="122" t="s">
        <v>3</v>
      </c>
      <c r="Q4" s="122" t="s">
        <v>9</v>
      </c>
      <c r="R4" s="118"/>
      <c r="S4" s="147" t="s">
        <v>77</v>
      </c>
    </row>
    <row r="5" spans="1:19" ht="14.25">
      <c r="A5" s="123">
        <v>1</v>
      </c>
      <c r="B5" s="136" t="s">
        <v>120</v>
      </c>
      <c r="C5" s="136" t="s">
        <v>121</v>
      </c>
      <c r="D5" s="123" t="s">
        <v>122</v>
      </c>
      <c r="E5" s="133">
        <v>9649</v>
      </c>
      <c r="F5" s="133">
        <v>4743.302769999999</v>
      </c>
      <c r="G5" s="134">
        <v>0.3491736938883591</v>
      </c>
      <c r="H5" s="133">
        <v>1355.94497</v>
      </c>
      <c r="I5" s="145">
        <v>1355.94497</v>
      </c>
      <c r="J5" s="145">
        <v>1355.94497</v>
      </c>
      <c r="K5" s="146"/>
      <c r="L5" s="146"/>
      <c r="M5" s="146"/>
      <c r="N5" s="146"/>
      <c r="O5" s="146"/>
      <c r="P5" s="135"/>
      <c r="Q5" s="133"/>
      <c r="R5" s="118"/>
      <c r="S5" s="148">
        <v>0</v>
      </c>
    </row>
    <row r="6" spans="1:19" ht="14.25">
      <c r="A6" s="123">
        <v>2</v>
      </c>
      <c r="B6" s="136" t="s">
        <v>123</v>
      </c>
      <c r="C6" s="136" t="s">
        <v>121</v>
      </c>
      <c r="D6" s="123" t="s">
        <v>122</v>
      </c>
      <c r="E6" s="133">
        <v>2205</v>
      </c>
      <c r="F6" s="133">
        <v>780.7016</v>
      </c>
      <c r="G6" s="134">
        <v>0.05747060112221178</v>
      </c>
      <c r="H6" s="133">
        <v>178.60555</v>
      </c>
      <c r="I6" s="145">
        <v>178.60555</v>
      </c>
      <c r="J6" s="145">
        <v>178.60555</v>
      </c>
      <c r="K6" s="146"/>
      <c r="L6" s="146"/>
      <c r="M6" s="146"/>
      <c r="N6" s="146"/>
      <c r="O6" s="146"/>
      <c r="P6" s="135"/>
      <c r="Q6" s="133"/>
      <c r="R6" s="118"/>
      <c r="S6" s="148">
        <v>0</v>
      </c>
    </row>
    <row r="7" spans="1:19" ht="14.25">
      <c r="A7" s="123">
        <v>3</v>
      </c>
      <c r="B7" s="136" t="s">
        <v>124</v>
      </c>
      <c r="C7" s="136" t="s">
        <v>121</v>
      </c>
      <c r="D7" s="123" t="s">
        <v>122</v>
      </c>
      <c r="E7" s="133">
        <v>2216</v>
      </c>
      <c r="F7" s="133">
        <v>704.2395799999999</v>
      </c>
      <c r="G7" s="134">
        <v>0.051841922697038086</v>
      </c>
      <c r="H7" s="133">
        <v>166.24341</v>
      </c>
      <c r="I7" s="145">
        <v>166.24341</v>
      </c>
      <c r="J7" s="145">
        <v>166.24341</v>
      </c>
      <c r="K7" s="146"/>
      <c r="L7" s="146"/>
      <c r="M7" s="146"/>
      <c r="N7" s="146"/>
      <c r="O7" s="146"/>
      <c r="P7" s="135"/>
      <c r="Q7" s="133"/>
      <c r="R7" s="118"/>
      <c r="S7" s="148">
        <v>0</v>
      </c>
    </row>
    <row r="8" spans="1:19" ht="14.25">
      <c r="A8" s="123">
        <v>4</v>
      </c>
      <c r="B8" s="136" t="s">
        <v>125</v>
      </c>
      <c r="C8" s="136" t="s">
        <v>126</v>
      </c>
      <c r="D8" s="123" t="s">
        <v>122</v>
      </c>
      <c r="E8" s="133">
        <v>784</v>
      </c>
      <c r="F8" s="133">
        <v>565.8437299999999</v>
      </c>
      <c r="G8" s="134">
        <v>0.04165404464949796</v>
      </c>
      <c r="H8" s="133">
        <v>138.77969000000002</v>
      </c>
      <c r="I8" s="145">
        <v>138.77969000000002</v>
      </c>
      <c r="J8" s="145">
        <v>138.77969000000002</v>
      </c>
      <c r="K8" s="146"/>
      <c r="L8" s="146"/>
      <c r="M8" s="146"/>
      <c r="N8" s="146"/>
      <c r="O8" s="146"/>
      <c r="P8" s="135"/>
      <c r="Q8" s="133"/>
      <c r="R8" s="118"/>
      <c r="S8" s="148">
        <v>0</v>
      </c>
    </row>
    <row r="9" spans="1:19" ht="14.25">
      <c r="A9" s="123">
        <v>5</v>
      </c>
      <c r="B9" s="136" t="s">
        <v>127</v>
      </c>
      <c r="C9" s="136" t="s">
        <v>121</v>
      </c>
      <c r="D9" s="123" t="s">
        <v>122</v>
      </c>
      <c r="E9" s="133">
        <v>1882</v>
      </c>
      <c r="F9" s="133">
        <v>512.47986</v>
      </c>
      <c r="G9" s="134">
        <v>0.03772571443074657</v>
      </c>
      <c r="H9" s="133">
        <v>125.91295</v>
      </c>
      <c r="I9" s="145">
        <v>125.91295</v>
      </c>
      <c r="J9" s="145">
        <v>125.91295</v>
      </c>
      <c r="K9" s="146"/>
      <c r="L9" s="146"/>
      <c r="M9" s="146"/>
      <c r="N9" s="146"/>
      <c r="O9" s="146"/>
      <c r="P9" s="135"/>
      <c r="Q9" s="133"/>
      <c r="R9" s="118"/>
      <c r="S9" s="148">
        <v>0</v>
      </c>
    </row>
    <row r="10" spans="1:19" ht="14.25">
      <c r="A10" s="123">
        <v>6</v>
      </c>
      <c r="B10" s="136" t="s">
        <v>128</v>
      </c>
      <c r="C10" s="136" t="s">
        <v>121</v>
      </c>
      <c r="D10" s="123" t="s">
        <v>122</v>
      </c>
      <c r="E10" s="133">
        <v>0</v>
      </c>
      <c r="F10" s="133">
        <v>165.89095</v>
      </c>
      <c r="G10" s="134">
        <v>0.0122119035201603</v>
      </c>
      <c r="H10" s="133">
        <v>78.34811</v>
      </c>
      <c r="I10" s="145">
        <v>78.34811</v>
      </c>
      <c r="J10" s="145">
        <v>78.34811</v>
      </c>
      <c r="K10" s="146"/>
      <c r="L10" s="146"/>
      <c r="M10" s="146"/>
      <c r="N10" s="146"/>
      <c r="O10" s="146"/>
      <c r="P10" s="135"/>
      <c r="Q10" s="133"/>
      <c r="R10" s="118"/>
      <c r="S10" s="148">
        <v>0</v>
      </c>
    </row>
    <row r="11" spans="1:19" ht="14.25">
      <c r="A11" s="123">
        <v>7</v>
      </c>
      <c r="B11" s="136" t="s">
        <v>129</v>
      </c>
      <c r="C11" s="136" t="s">
        <v>126</v>
      </c>
      <c r="D11" s="123" t="s">
        <v>122</v>
      </c>
      <c r="E11" s="133">
        <v>46</v>
      </c>
      <c r="F11" s="133">
        <v>171.49975</v>
      </c>
      <c r="G11" s="134">
        <v>0.012624789964320605</v>
      </c>
      <c r="H11" s="133">
        <v>76.37754</v>
      </c>
      <c r="I11" s="145">
        <v>76.37754</v>
      </c>
      <c r="J11" s="145">
        <v>76.37754</v>
      </c>
      <c r="K11" s="146"/>
      <c r="L11" s="146"/>
      <c r="M11" s="146"/>
      <c r="N11" s="146"/>
      <c r="O11" s="146"/>
      <c r="P11" s="135"/>
      <c r="Q11" s="133"/>
      <c r="R11" s="118"/>
      <c r="S11" s="148">
        <v>0</v>
      </c>
    </row>
    <row r="12" spans="1:19" ht="14.25">
      <c r="A12" s="123">
        <v>8</v>
      </c>
      <c r="B12" s="136" t="s">
        <v>130</v>
      </c>
      <c r="C12" s="136" t="s">
        <v>121</v>
      </c>
      <c r="D12" s="123" t="s">
        <v>122</v>
      </c>
      <c r="E12" s="133">
        <v>0</v>
      </c>
      <c r="F12" s="133">
        <v>69.53422</v>
      </c>
      <c r="G12" s="134">
        <v>0.005118695058347672</v>
      </c>
      <c r="H12" s="133">
        <v>69.53422</v>
      </c>
      <c r="I12" s="145">
        <v>69.53422</v>
      </c>
      <c r="J12" s="145">
        <v>69.53422</v>
      </c>
      <c r="K12" s="146"/>
      <c r="L12" s="146"/>
      <c r="M12" s="146"/>
      <c r="N12" s="146"/>
      <c r="O12" s="146"/>
      <c r="P12" s="135"/>
      <c r="Q12" s="133"/>
      <c r="R12" s="118"/>
      <c r="S12" s="148">
        <v>0</v>
      </c>
    </row>
    <row r="13" spans="1:19" ht="14.25">
      <c r="A13" s="123">
        <v>9</v>
      </c>
      <c r="B13" s="136" t="s">
        <v>131</v>
      </c>
      <c r="C13" s="136" t="s">
        <v>126</v>
      </c>
      <c r="D13" s="123" t="s">
        <v>122</v>
      </c>
      <c r="E13" s="133">
        <v>109</v>
      </c>
      <c r="F13" s="133">
        <v>106.82275</v>
      </c>
      <c r="G13" s="134">
        <v>0.007863654507724523</v>
      </c>
      <c r="H13" s="133">
        <v>58.93741000000001</v>
      </c>
      <c r="I13" s="145">
        <v>58.93741000000001</v>
      </c>
      <c r="J13" s="145">
        <v>58.93741000000001</v>
      </c>
      <c r="K13" s="146"/>
      <c r="L13" s="146"/>
      <c r="M13" s="146"/>
      <c r="N13" s="146"/>
      <c r="O13" s="146"/>
      <c r="P13" s="135"/>
      <c r="Q13" s="133"/>
      <c r="R13" s="118"/>
      <c r="S13" s="148">
        <v>0</v>
      </c>
    </row>
    <row r="14" spans="1:19" ht="14.25">
      <c r="A14" s="123">
        <v>10</v>
      </c>
      <c r="B14" s="136" t="s">
        <v>132</v>
      </c>
      <c r="C14" s="136" t="s">
        <v>126</v>
      </c>
      <c r="D14" s="123" t="s">
        <v>122</v>
      </c>
      <c r="E14" s="133">
        <v>122</v>
      </c>
      <c r="F14" s="133">
        <v>57.885169999999995</v>
      </c>
      <c r="G14" s="134">
        <v>0.004261161391191487</v>
      </c>
      <c r="H14" s="133">
        <v>57.885169999999995</v>
      </c>
      <c r="I14" s="145">
        <v>57.885169999999995</v>
      </c>
      <c r="J14" s="145">
        <v>57.885169999999995</v>
      </c>
      <c r="K14" s="146"/>
      <c r="L14" s="146"/>
      <c r="M14" s="146"/>
      <c r="N14" s="146"/>
      <c r="O14" s="146"/>
      <c r="P14" s="135"/>
      <c r="Q14" s="133"/>
      <c r="R14" s="118"/>
      <c r="S14" s="148">
        <v>0</v>
      </c>
    </row>
    <row r="15" spans="1:19" ht="14.25">
      <c r="A15" s="123"/>
      <c r="B15" s="136" t="s">
        <v>7</v>
      </c>
      <c r="C15" s="136"/>
      <c r="D15" s="123"/>
      <c r="E15" s="133">
        <v>20344</v>
      </c>
      <c r="F15" s="133">
        <v>5706.16423</v>
      </c>
      <c r="G15" s="134">
        <v>0.4200538187704018</v>
      </c>
      <c r="H15" s="133">
        <v>842.5365300000001</v>
      </c>
      <c r="I15" s="145">
        <v>842.5365300000001</v>
      </c>
      <c r="J15" s="145">
        <v>842.5365300000001</v>
      </c>
      <c r="K15" s="146"/>
      <c r="L15" s="146"/>
      <c r="M15" s="146"/>
      <c r="N15" s="146"/>
      <c r="O15" s="146"/>
      <c r="P15" s="135"/>
      <c r="Q15" s="133"/>
      <c r="R15" s="118"/>
      <c r="S15" s="148">
        <v>0</v>
      </c>
    </row>
    <row r="16" spans="1:19" ht="14.25">
      <c r="A16" s="124"/>
      <c r="B16" s="137" t="s">
        <v>32</v>
      </c>
      <c r="C16" s="137"/>
      <c r="D16" s="124"/>
      <c r="E16" s="138">
        <v>37357</v>
      </c>
      <c r="F16" s="138">
        <v>13584.36461</v>
      </c>
      <c r="G16" s="139">
        <v>1</v>
      </c>
      <c r="H16" s="138">
        <v>3149.10555</v>
      </c>
      <c r="I16" s="138">
        <v>3149.10555</v>
      </c>
      <c r="J16" s="138">
        <f>SUM(J5:J15)</f>
        <v>3149.10555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40"/>
      <c r="Q16" s="138">
        <v>0</v>
      </c>
      <c r="R16" s="118"/>
      <c r="S16" s="148">
        <v>0</v>
      </c>
    </row>
    <row r="17" spans="1:19" ht="14.25">
      <c r="A17" s="123">
        <v>1</v>
      </c>
      <c r="B17" s="136" t="s">
        <v>133</v>
      </c>
      <c r="C17" s="136" t="s">
        <v>134</v>
      </c>
      <c r="D17" s="123">
        <v>30</v>
      </c>
      <c r="E17" s="133">
        <v>1741</v>
      </c>
      <c r="F17" s="133">
        <v>261.38734</v>
      </c>
      <c r="G17" s="134">
        <v>0.3062433483452955</v>
      </c>
      <c r="H17" s="133">
        <v>261.38735</v>
      </c>
      <c r="I17" s="145">
        <v>261.38735</v>
      </c>
      <c r="J17" s="145">
        <v>261.38735</v>
      </c>
      <c r="K17" s="146"/>
      <c r="L17" s="146"/>
      <c r="M17" s="146"/>
      <c r="N17" s="146"/>
      <c r="O17" s="146"/>
      <c r="P17" s="135"/>
      <c r="Q17" s="133"/>
      <c r="R17" s="118"/>
      <c r="S17" s="148">
        <v>0</v>
      </c>
    </row>
    <row r="18" spans="1:19" ht="14.25">
      <c r="A18" s="123">
        <v>2</v>
      </c>
      <c r="B18" s="136" t="s">
        <v>135</v>
      </c>
      <c r="C18" s="136" t="s">
        <v>134</v>
      </c>
      <c r="D18" s="123">
        <v>30</v>
      </c>
      <c r="E18" s="133">
        <v>6551</v>
      </c>
      <c r="F18" s="133">
        <v>128.27375999999998</v>
      </c>
      <c r="G18" s="134">
        <v>0.15028648964881322</v>
      </c>
      <c r="H18" s="133">
        <v>107.46076</v>
      </c>
      <c r="I18" s="145">
        <v>107.46076</v>
      </c>
      <c r="J18" s="145">
        <v>107.46076</v>
      </c>
      <c r="K18" s="146"/>
      <c r="L18" s="146"/>
      <c r="M18" s="146"/>
      <c r="N18" s="146"/>
      <c r="O18" s="146"/>
      <c r="P18" s="135"/>
      <c r="Q18" s="133"/>
      <c r="R18" s="118"/>
      <c r="S18" s="148">
        <v>0</v>
      </c>
    </row>
    <row r="19" spans="1:19" ht="14.25">
      <c r="A19" s="123">
        <v>3</v>
      </c>
      <c r="B19" s="136" t="s">
        <v>136</v>
      </c>
      <c r="C19" s="136" t="s">
        <v>137</v>
      </c>
      <c r="D19" s="123">
        <v>30</v>
      </c>
      <c r="E19" s="133">
        <v>0</v>
      </c>
      <c r="F19" s="133">
        <v>194.684</v>
      </c>
      <c r="G19" s="134">
        <v>0.22809321992892043</v>
      </c>
      <c r="H19" s="133">
        <v>194.684</v>
      </c>
      <c r="I19" s="145">
        <v>194.684</v>
      </c>
      <c r="J19" s="145">
        <v>194.684</v>
      </c>
      <c r="K19" s="146"/>
      <c r="L19" s="146"/>
      <c r="M19" s="146"/>
      <c r="N19" s="146"/>
      <c r="O19" s="146"/>
      <c r="P19" s="135"/>
      <c r="Q19" s="133"/>
      <c r="R19" s="118"/>
      <c r="S19" s="148">
        <v>0</v>
      </c>
    </row>
    <row r="20" spans="1:19" ht="14.25">
      <c r="A20" s="123">
        <v>4</v>
      </c>
      <c r="B20" s="136" t="s">
        <v>138</v>
      </c>
      <c r="C20" s="136" t="s">
        <v>137</v>
      </c>
      <c r="D20" s="123">
        <v>30</v>
      </c>
      <c r="E20" s="133">
        <v>0</v>
      </c>
      <c r="F20" s="133">
        <v>95.2</v>
      </c>
      <c r="G20" s="134">
        <v>0.1115370268601078</v>
      </c>
      <c r="H20" s="133">
        <v>134.51520000000002</v>
      </c>
      <c r="I20" s="145">
        <v>134.51520000000002</v>
      </c>
      <c r="J20" s="145">
        <v>134.51520000000002</v>
      </c>
      <c r="K20" s="146"/>
      <c r="L20" s="146"/>
      <c r="M20" s="146"/>
      <c r="N20" s="146"/>
      <c r="O20" s="146"/>
      <c r="P20" s="135"/>
      <c r="Q20" s="133"/>
      <c r="R20" s="118"/>
      <c r="S20" s="148">
        <v>0</v>
      </c>
    </row>
    <row r="21" spans="1:19" ht="14.25">
      <c r="A21" s="123"/>
      <c r="B21" s="136" t="s">
        <v>7</v>
      </c>
      <c r="C21" s="136" t="s">
        <v>137</v>
      </c>
      <c r="D21" s="123">
        <v>30</v>
      </c>
      <c r="E21" s="133">
        <v>9238</v>
      </c>
      <c r="F21" s="133">
        <v>173.98311999999999</v>
      </c>
      <c r="G21" s="134">
        <v>0.20383991521686298</v>
      </c>
      <c r="H21" s="133">
        <v>165.67816</v>
      </c>
      <c r="I21" s="145">
        <v>165.67816</v>
      </c>
      <c r="J21" s="145">
        <v>165.67816</v>
      </c>
      <c r="K21" s="146"/>
      <c r="L21" s="146"/>
      <c r="M21" s="146"/>
      <c r="N21" s="146"/>
      <c r="O21" s="146"/>
      <c r="P21" s="135"/>
      <c r="Q21" s="133"/>
      <c r="R21" s="118"/>
      <c r="S21" s="148">
        <v>0</v>
      </c>
    </row>
    <row r="22" spans="1:19" ht="14.25">
      <c r="A22" s="124"/>
      <c r="B22" s="137" t="s">
        <v>81</v>
      </c>
      <c r="C22" s="137"/>
      <c r="D22" s="124"/>
      <c r="E22" s="138">
        <v>17530</v>
      </c>
      <c r="F22" s="138">
        <v>853.52822</v>
      </c>
      <c r="G22" s="139">
        <v>0.9999999999999999</v>
      </c>
      <c r="H22" s="138">
        <v>863.7254700000001</v>
      </c>
      <c r="I22" s="138">
        <v>863.7254700000001</v>
      </c>
      <c r="J22" s="138">
        <v>0</v>
      </c>
      <c r="K22" s="138"/>
      <c r="L22" s="138">
        <v>0</v>
      </c>
      <c r="M22" s="138">
        <v>0</v>
      </c>
      <c r="N22" s="138">
        <v>0</v>
      </c>
      <c r="O22" s="138">
        <v>0</v>
      </c>
      <c r="P22" s="140"/>
      <c r="Q22" s="138">
        <v>0</v>
      </c>
      <c r="R22" s="118"/>
      <c r="S22" s="148">
        <v>0</v>
      </c>
    </row>
    <row r="23" spans="1:19" ht="14.25">
      <c r="A23" s="158" t="s">
        <v>31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18"/>
      <c r="S23" s="118"/>
    </row>
    <row r="24" spans="1:19" ht="14.25">
      <c r="A24" s="129"/>
      <c r="B24" s="118"/>
      <c r="C24" s="129"/>
      <c r="D24" s="129"/>
      <c r="E24" s="129"/>
      <c r="F24" s="129"/>
      <c r="G24" s="129" t="s">
        <v>89</v>
      </c>
      <c r="H24" s="130">
        <v>13584.36461</v>
      </c>
      <c r="I24" s="129"/>
      <c r="J24" s="129"/>
      <c r="K24" s="129"/>
      <c r="L24" s="129"/>
      <c r="M24" s="129"/>
      <c r="N24" s="129"/>
      <c r="O24" s="129"/>
      <c r="P24" s="129"/>
      <c r="Q24" s="118"/>
      <c r="R24" s="118"/>
      <c r="S24" s="118"/>
    </row>
    <row r="25" spans="1:19" ht="14.25">
      <c r="A25" s="129"/>
      <c r="B25" s="118"/>
      <c r="C25" s="129"/>
      <c r="D25" s="129"/>
      <c r="E25" s="129"/>
      <c r="F25" s="129"/>
      <c r="G25" s="129" t="s">
        <v>88</v>
      </c>
      <c r="H25" s="130">
        <v>853.52822</v>
      </c>
      <c r="I25" s="129"/>
      <c r="J25" s="129"/>
      <c r="K25" s="129"/>
      <c r="L25" s="129"/>
      <c r="M25" s="129"/>
      <c r="N25" s="129"/>
      <c r="O25" s="129"/>
      <c r="P25" s="129"/>
      <c r="Q25" s="118"/>
      <c r="R25" s="118"/>
      <c r="S25" s="118"/>
    </row>
    <row r="26" spans="1:19" ht="14.25">
      <c r="A26" s="127" t="s">
        <v>87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ht="14.25">
      <c r="A27" s="11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18"/>
      <c r="M27" s="118"/>
      <c r="N27" s="118"/>
      <c r="O27" s="118"/>
      <c r="P27" s="118"/>
      <c r="Q27" s="118"/>
      <c r="R27" s="118"/>
      <c r="S27" s="118"/>
    </row>
    <row r="28" spans="1:19" ht="14.25">
      <c r="A28" s="118"/>
      <c r="B28" s="118"/>
      <c r="C28" s="118"/>
      <c r="D28" s="118"/>
      <c r="E28" s="153"/>
      <c r="F28" s="153"/>
      <c r="G28" s="153"/>
      <c r="H28" s="130" t="s">
        <v>78</v>
      </c>
      <c r="I28" s="130">
        <v>4012.8310200000005</v>
      </c>
      <c r="J28" s="144">
        <v>1</v>
      </c>
      <c r="K28" s="118"/>
      <c r="L28" s="141"/>
      <c r="M28" s="118"/>
      <c r="N28" s="118"/>
      <c r="O28" s="118"/>
      <c r="P28" s="118"/>
      <c r="Q28" s="118"/>
      <c r="R28" s="118"/>
      <c r="S28" s="118"/>
    </row>
    <row r="29" spans="1:19" ht="14.25">
      <c r="A29" s="118"/>
      <c r="B29" s="118"/>
      <c r="C29" s="118"/>
      <c r="D29" s="118"/>
      <c r="E29" s="118"/>
      <c r="F29" s="118"/>
      <c r="G29" s="118"/>
      <c r="H29" s="130" t="s">
        <v>79</v>
      </c>
      <c r="I29" s="130">
        <v>0</v>
      </c>
      <c r="J29" s="144">
        <v>0</v>
      </c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ht="14.25">
      <c r="A30" s="118"/>
      <c r="B30" s="118"/>
      <c r="C30" s="118"/>
      <c r="D30" s="118"/>
      <c r="E30" s="118"/>
      <c r="F30" s="118"/>
      <c r="G30" s="118"/>
      <c r="H30" s="131" t="s">
        <v>39</v>
      </c>
      <c r="I30" s="131">
        <v>4012.8310200000005</v>
      </c>
      <c r="J30" s="126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4.25">
      <c r="A31" s="118"/>
      <c r="B31" s="118"/>
      <c r="C31" s="118"/>
      <c r="D31" s="118"/>
      <c r="E31" s="118"/>
      <c r="F31" s="118"/>
      <c r="G31" s="118"/>
      <c r="H31" s="119" t="s">
        <v>80</v>
      </c>
      <c r="I31" s="143">
        <v>0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</sheetData>
  <sheetProtection/>
  <mergeCells count="4">
    <mergeCell ref="E28:G28"/>
    <mergeCell ref="J3:O3"/>
    <mergeCell ref="I3:I4"/>
    <mergeCell ref="A23:Q23"/>
  </mergeCells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82"/>
  <sheetViews>
    <sheetView zoomScalePageLayoutView="0" workbookViewId="0" topLeftCell="A25">
      <selection activeCell="B53" sqref="B53"/>
    </sheetView>
  </sheetViews>
  <sheetFormatPr defaultColWidth="9.140625" defaultRowHeight="12.75"/>
  <cols>
    <col min="1" max="1" width="2.140625" style="8" customWidth="1"/>
    <col min="2" max="2" width="20.8515625" style="93" customWidth="1"/>
    <col min="3" max="3" width="12.00390625" style="93" customWidth="1"/>
    <col min="4" max="4" width="7.28125" style="94" customWidth="1"/>
    <col min="5" max="6" width="9.57421875" style="94" customWidth="1"/>
    <col min="7" max="7" width="8.140625" style="94" customWidth="1"/>
    <col min="8" max="8" width="9.00390625" style="94" customWidth="1"/>
    <col min="9" max="9" width="10.00390625" style="94" customWidth="1"/>
    <col min="10" max="10" width="9.57421875" style="93" customWidth="1"/>
    <col min="11" max="11" width="8.8515625" style="93" customWidth="1"/>
    <col min="12" max="16384" width="9.140625" style="8" customWidth="1"/>
  </cols>
  <sheetData>
    <row r="1" ht="15">
      <c r="B1" s="92" t="str">
        <f>'[1]Clienti'!C1</f>
        <v>Apa Canal Galati</v>
      </c>
    </row>
    <row r="3" spans="2:11" ht="41.25">
      <c r="B3" s="95"/>
      <c r="C3" s="95"/>
      <c r="D3" s="95"/>
      <c r="E3" s="95">
        <v>2015</v>
      </c>
      <c r="F3" s="95">
        <v>2016</v>
      </c>
      <c r="G3" s="95">
        <v>2017</v>
      </c>
      <c r="H3" s="96" t="s">
        <v>91</v>
      </c>
      <c r="I3" s="97" t="s">
        <v>92</v>
      </c>
      <c r="J3" s="97" t="s">
        <v>93</v>
      </c>
      <c r="K3" s="97" t="s">
        <v>94</v>
      </c>
    </row>
    <row r="4" spans="2:11" ht="54.75">
      <c r="B4" s="159" t="s">
        <v>61</v>
      </c>
      <c r="C4" s="98" t="s">
        <v>108</v>
      </c>
      <c r="D4" s="99" t="s">
        <v>23</v>
      </c>
      <c r="E4" s="99">
        <v>14618</v>
      </c>
      <c r="F4" s="99">
        <v>14358</v>
      </c>
      <c r="G4" s="99">
        <v>14014</v>
      </c>
      <c r="H4" s="99">
        <v>4382</v>
      </c>
      <c r="I4" s="99">
        <v>14070</v>
      </c>
      <c r="J4" s="99">
        <v>14253</v>
      </c>
      <c r="K4" s="99">
        <v>14279</v>
      </c>
    </row>
    <row r="5" spans="2:11" ht="14.25">
      <c r="B5" s="159"/>
      <c r="C5" s="100" t="s">
        <v>90</v>
      </c>
      <c r="D5" s="99" t="s">
        <v>62</v>
      </c>
      <c r="E5" s="101">
        <f aca="true" t="shared" si="0" ref="E5:K5">E6/E4</f>
        <v>3.5546586400328364</v>
      </c>
      <c r="F5" s="101">
        <f t="shared" si="0"/>
        <v>3.843501880484747</v>
      </c>
      <c r="G5" s="101">
        <f t="shared" si="0"/>
        <v>3.930426716141002</v>
      </c>
      <c r="H5" s="101">
        <f t="shared" si="0"/>
        <v>4.029210406207211</v>
      </c>
      <c r="I5" s="101">
        <f t="shared" si="0"/>
        <v>4.171286425017768</v>
      </c>
      <c r="J5" s="101">
        <f t="shared" si="0"/>
        <v>4.300147337402652</v>
      </c>
      <c r="K5" s="101">
        <f t="shared" si="0"/>
        <v>4.317949436235031</v>
      </c>
    </row>
    <row r="6" spans="2:11" ht="14.25">
      <c r="B6" s="159"/>
      <c r="C6" s="100" t="s">
        <v>70</v>
      </c>
      <c r="D6" s="102" t="s">
        <v>10</v>
      </c>
      <c r="E6" s="102">
        <v>51962</v>
      </c>
      <c r="F6" s="102">
        <v>55185</v>
      </c>
      <c r="G6" s="102">
        <v>55081</v>
      </c>
      <c r="H6" s="102">
        <v>17656</v>
      </c>
      <c r="I6" s="102">
        <v>58690</v>
      </c>
      <c r="J6" s="102">
        <v>61290</v>
      </c>
      <c r="K6" s="102">
        <v>61656</v>
      </c>
    </row>
    <row r="7" spans="2:11" ht="54.75">
      <c r="B7" s="159" t="s">
        <v>64</v>
      </c>
      <c r="C7" s="98" t="s">
        <v>108</v>
      </c>
      <c r="D7" s="99" t="s">
        <v>23</v>
      </c>
      <c r="E7" s="99">
        <v>17200</v>
      </c>
      <c r="F7" s="99">
        <v>18227</v>
      </c>
      <c r="G7" s="99">
        <v>16603</v>
      </c>
      <c r="H7" s="99">
        <v>5335</v>
      </c>
      <c r="I7" s="99">
        <v>16266</v>
      </c>
      <c r="J7" s="99">
        <v>16277</v>
      </c>
      <c r="K7" s="99">
        <v>16277</v>
      </c>
    </row>
    <row r="8" spans="2:11" ht="14.25">
      <c r="B8" s="159"/>
      <c r="C8" s="100" t="s">
        <v>90</v>
      </c>
      <c r="D8" s="99" t="s">
        <v>62</v>
      </c>
      <c r="E8" s="101">
        <f aca="true" t="shared" si="1" ref="E8:K8">E9/E7</f>
        <v>2.048953488372093</v>
      </c>
      <c r="F8" s="101">
        <f t="shared" si="1"/>
        <v>2.118121468151643</v>
      </c>
      <c r="G8" s="101">
        <f t="shared" si="1"/>
        <v>2.171836415105704</v>
      </c>
      <c r="H8" s="101">
        <f t="shared" si="1"/>
        <v>2.228116213683224</v>
      </c>
      <c r="I8" s="101">
        <f t="shared" si="1"/>
        <v>2.3276773638263863</v>
      </c>
      <c r="J8" s="101">
        <f t="shared" si="1"/>
        <v>2.4561037046138723</v>
      </c>
      <c r="K8" s="101">
        <f t="shared" si="1"/>
        <v>2.536401056705781</v>
      </c>
    </row>
    <row r="9" spans="2:11" ht="14.25">
      <c r="B9" s="159"/>
      <c r="C9" s="100" t="s">
        <v>70</v>
      </c>
      <c r="D9" s="102" t="s">
        <v>10</v>
      </c>
      <c r="E9" s="102">
        <v>35242</v>
      </c>
      <c r="F9" s="102">
        <v>38607</v>
      </c>
      <c r="G9" s="102">
        <v>36059</v>
      </c>
      <c r="H9" s="102">
        <v>11887</v>
      </c>
      <c r="I9" s="102">
        <v>37862</v>
      </c>
      <c r="J9" s="102">
        <v>39978</v>
      </c>
      <c r="K9" s="102">
        <v>41285</v>
      </c>
    </row>
    <row r="10" spans="2:11" ht="14.25">
      <c r="B10" s="103" t="s">
        <v>66</v>
      </c>
      <c r="C10" s="99" t="s">
        <v>70</v>
      </c>
      <c r="D10" s="99" t="s">
        <v>10</v>
      </c>
      <c r="E10" s="99">
        <v>3724</v>
      </c>
      <c r="F10" s="99">
        <v>1595</v>
      </c>
      <c r="G10" s="99">
        <v>1497</v>
      </c>
      <c r="H10" s="99">
        <v>297</v>
      </c>
      <c r="I10" s="99">
        <v>1000</v>
      </c>
      <c r="J10" s="99">
        <v>800</v>
      </c>
      <c r="K10" s="99">
        <v>800</v>
      </c>
    </row>
    <row r="11" spans="2:11" ht="14.25">
      <c r="B11" s="104" t="s">
        <v>95</v>
      </c>
      <c r="C11" s="104"/>
      <c r="D11" s="104"/>
      <c r="E11" s="104">
        <f aca="true" t="shared" si="2" ref="E11:K11">E6+E9+E10</f>
        <v>90928</v>
      </c>
      <c r="F11" s="104">
        <f t="shared" si="2"/>
        <v>95387</v>
      </c>
      <c r="G11" s="104">
        <f t="shared" si="2"/>
        <v>92637</v>
      </c>
      <c r="H11" s="104">
        <f t="shared" si="2"/>
        <v>29840</v>
      </c>
      <c r="I11" s="104">
        <f t="shared" si="2"/>
        <v>97552</v>
      </c>
      <c r="J11" s="104">
        <f t="shared" si="2"/>
        <v>102068</v>
      </c>
      <c r="K11" s="104">
        <f t="shared" si="2"/>
        <v>103741</v>
      </c>
    </row>
    <row r="12" spans="2:11" ht="14.25">
      <c r="B12" s="105"/>
      <c r="C12" s="105"/>
      <c r="D12" s="99"/>
      <c r="E12" s="99"/>
      <c r="F12" s="99"/>
      <c r="G12" s="99"/>
      <c r="H12" s="99"/>
      <c r="I12" s="99"/>
      <c r="J12" s="106"/>
      <c r="K12" s="106"/>
    </row>
    <row r="13" spans="2:11" ht="14.25">
      <c r="B13" s="97" t="s">
        <v>96</v>
      </c>
      <c r="C13" s="107" t="s">
        <v>67</v>
      </c>
      <c r="D13" s="99"/>
      <c r="E13" s="108">
        <f>E3</f>
        <v>2015</v>
      </c>
      <c r="F13" s="108">
        <f>F3</f>
        <v>2016</v>
      </c>
      <c r="G13" s="97">
        <f>G3</f>
        <v>2017</v>
      </c>
      <c r="H13" s="97">
        <v>2018</v>
      </c>
      <c r="I13" s="97">
        <v>2019</v>
      </c>
      <c r="J13" s="97">
        <v>2020</v>
      </c>
      <c r="K13" s="109"/>
    </row>
    <row r="14" spans="2:11" ht="14.25">
      <c r="B14" s="110" t="s">
        <v>109</v>
      </c>
      <c r="C14" s="111"/>
      <c r="D14" s="109"/>
      <c r="E14" s="112"/>
      <c r="F14" s="113"/>
      <c r="G14" s="114"/>
      <c r="H14" s="114"/>
      <c r="I14" s="114"/>
      <c r="J14" s="114"/>
      <c r="K14" s="106"/>
    </row>
    <row r="15" spans="2:11" ht="14.25">
      <c r="B15" s="106" t="s">
        <v>18</v>
      </c>
      <c r="C15" s="99" t="s">
        <v>62</v>
      </c>
      <c r="D15" s="109"/>
      <c r="E15" s="101">
        <v>3.52</v>
      </c>
      <c r="F15" s="101"/>
      <c r="G15" s="101"/>
      <c r="H15" s="101"/>
      <c r="I15" s="99"/>
      <c r="J15" s="106"/>
      <c r="K15" s="106"/>
    </row>
    <row r="16" spans="2:11" ht="14.25">
      <c r="B16" s="106" t="s">
        <v>64</v>
      </c>
      <c r="C16" s="99" t="s">
        <v>62</v>
      </c>
      <c r="D16" s="109"/>
      <c r="E16" s="101">
        <v>2.04</v>
      </c>
      <c r="F16" s="101"/>
      <c r="G16" s="101"/>
      <c r="H16" s="101"/>
      <c r="I16" s="99"/>
      <c r="J16" s="106"/>
      <c r="K16" s="106"/>
    </row>
    <row r="17" spans="2:11" ht="14.25">
      <c r="B17" s="110" t="s">
        <v>110</v>
      </c>
      <c r="C17" s="99"/>
      <c r="D17" s="109"/>
      <c r="E17" s="99"/>
      <c r="F17" s="101"/>
      <c r="G17" s="101"/>
      <c r="H17" s="101"/>
      <c r="I17" s="99"/>
      <c r="J17" s="106"/>
      <c r="K17" s="106"/>
    </row>
    <row r="18" spans="2:11" ht="14.25">
      <c r="B18" s="106" t="s">
        <v>18</v>
      </c>
      <c r="C18" s="99" t="s">
        <v>62</v>
      </c>
      <c r="D18" s="109"/>
      <c r="E18" s="101">
        <v>3.84</v>
      </c>
      <c r="F18" s="101"/>
      <c r="G18" s="101"/>
      <c r="H18" s="101"/>
      <c r="I18" s="99"/>
      <c r="J18" s="106"/>
      <c r="K18" s="106"/>
    </row>
    <row r="19" spans="2:11" ht="14.25">
      <c r="B19" s="106" t="s">
        <v>64</v>
      </c>
      <c r="C19" s="99" t="s">
        <v>62</v>
      </c>
      <c r="D19" s="109"/>
      <c r="E19" s="101">
        <v>2.12</v>
      </c>
      <c r="F19" s="101"/>
      <c r="G19" s="101"/>
      <c r="H19" s="101"/>
      <c r="I19" s="99"/>
      <c r="J19" s="106"/>
      <c r="K19" s="106"/>
    </row>
    <row r="20" spans="2:11" ht="14.25">
      <c r="B20" s="110" t="s">
        <v>111</v>
      </c>
      <c r="C20" s="111"/>
      <c r="D20" s="112"/>
      <c r="E20" s="113"/>
      <c r="F20" s="113"/>
      <c r="G20" s="114"/>
      <c r="H20" s="114"/>
      <c r="I20" s="114"/>
      <c r="J20" s="114"/>
      <c r="K20" s="106"/>
    </row>
    <row r="21" spans="2:11" ht="14.25">
      <c r="B21" s="106" t="s">
        <v>18</v>
      </c>
      <c r="C21" s="99" t="s">
        <v>62</v>
      </c>
      <c r="D21" s="109"/>
      <c r="E21" s="101"/>
      <c r="F21" s="101">
        <v>3.84</v>
      </c>
      <c r="G21" s="101"/>
      <c r="H21" s="101"/>
      <c r="I21" s="99"/>
      <c r="J21" s="106"/>
      <c r="K21" s="106"/>
    </row>
    <row r="22" spans="2:11" ht="14.25">
      <c r="B22" s="106" t="s">
        <v>64</v>
      </c>
      <c r="C22" s="99" t="s">
        <v>62</v>
      </c>
      <c r="D22" s="109"/>
      <c r="E22" s="101"/>
      <c r="F22" s="101">
        <v>2.12</v>
      </c>
      <c r="G22" s="101"/>
      <c r="H22" s="101"/>
      <c r="I22" s="99"/>
      <c r="J22" s="106"/>
      <c r="K22" s="106"/>
    </row>
    <row r="23" spans="2:11" ht="14.25">
      <c r="B23" s="110" t="s">
        <v>112</v>
      </c>
      <c r="C23" s="111"/>
      <c r="D23" s="112"/>
      <c r="E23" s="113"/>
      <c r="F23" s="113"/>
      <c r="G23" s="114"/>
      <c r="H23" s="114"/>
      <c r="I23" s="114"/>
      <c r="J23" s="114"/>
      <c r="K23" s="106"/>
    </row>
    <row r="24" spans="2:11" ht="14.25">
      <c r="B24" s="106" t="s">
        <v>18</v>
      </c>
      <c r="C24" s="99" t="s">
        <v>62</v>
      </c>
      <c r="D24" s="109"/>
      <c r="E24" s="101"/>
      <c r="F24" s="109"/>
      <c r="G24" s="101">
        <v>3.84</v>
      </c>
      <c r="H24" s="101"/>
      <c r="I24" s="99"/>
      <c r="J24" s="106"/>
      <c r="K24" s="106"/>
    </row>
    <row r="25" spans="2:11" ht="14.25">
      <c r="B25" s="106" t="s">
        <v>64</v>
      </c>
      <c r="C25" s="99" t="s">
        <v>62</v>
      </c>
      <c r="D25" s="109"/>
      <c r="E25" s="101"/>
      <c r="F25" s="109"/>
      <c r="G25" s="101">
        <v>2.12</v>
      </c>
      <c r="H25" s="101"/>
      <c r="I25" s="99"/>
      <c r="J25" s="106"/>
      <c r="K25" s="106"/>
    </row>
    <row r="26" spans="2:11" ht="14.25">
      <c r="B26" s="110" t="s">
        <v>113</v>
      </c>
      <c r="C26" s="111"/>
      <c r="D26" s="112"/>
      <c r="E26" s="113"/>
      <c r="F26" s="113"/>
      <c r="G26" s="114"/>
      <c r="H26" s="114"/>
      <c r="I26" s="114"/>
      <c r="J26" s="114"/>
      <c r="K26" s="106"/>
    </row>
    <row r="27" spans="2:11" ht="14.25">
      <c r="B27" s="106" t="s">
        <v>18</v>
      </c>
      <c r="C27" s="99" t="s">
        <v>62</v>
      </c>
      <c r="D27" s="109"/>
      <c r="E27" s="101"/>
      <c r="F27" s="101"/>
      <c r="G27" s="101">
        <v>4.03</v>
      </c>
      <c r="H27" s="101"/>
      <c r="I27" s="99"/>
      <c r="J27" s="106"/>
      <c r="K27" s="106"/>
    </row>
    <row r="28" spans="2:11" ht="14.25">
      <c r="B28" s="106" t="s">
        <v>64</v>
      </c>
      <c r="C28" s="99" t="s">
        <v>62</v>
      </c>
      <c r="D28" s="109"/>
      <c r="E28" s="101"/>
      <c r="F28" s="101"/>
      <c r="G28" s="101">
        <v>2.23</v>
      </c>
      <c r="H28" s="101"/>
      <c r="I28" s="99"/>
      <c r="J28" s="106"/>
      <c r="K28" s="106"/>
    </row>
    <row r="29" spans="2:11" ht="14.25">
      <c r="B29" s="110" t="s">
        <v>114</v>
      </c>
      <c r="C29" s="111"/>
      <c r="D29" s="112"/>
      <c r="E29" s="113"/>
      <c r="F29" s="113"/>
      <c r="G29" s="114"/>
      <c r="H29" s="101"/>
      <c r="I29" s="99"/>
      <c r="J29" s="106"/>
      <c r="K29" s="106"/>
    </row>
    <row r="30" spans="2:11" ht="14.25">
      <c r="B30" s="106" t="s">
        <v>18</v>
      </c>
      <c r="C30" s="99" t="s">
        <v>62</v>
      </c>
      <c r="D30" s="109"/>
      <c r="E30" s="101"/>
      <c r="F30" s="109"/>
      <c r="G30" s="101"/>
      <c r="H30" s="101">
        <v>4.03</v>
      </c>
      <c r="I30" s="109"/>
      <c r="J30" s="106"/>
      <c r="K30" s="106"/>
    </row>
    <row r="31" spans="2:11" ht="14.25">
      <c r="B31" s="106" t="s">
        <v>64</v>
      </c>
      <c r="C31" s="99" t="s">
        <v>62</v>
      </c>
      <c r="D31" s="109"/>
      <c r="E31" s="101"/>
      <c r="F31" s="109"/>
      <c r="G31" s="101"/>
      <c r="H31" s="101">
        <v>2.23</v>
      </c>
      <c r="I31" s="109"/>
      <c r="J31" s="106"/>
      <c r="K31" s="106"/>
    </row>
    <row r="32" spans="2:11" ht="14.25">
      <c r="B32" s="110" t="s">
        <v>115</v>
      </c>
      <c r="C32" s="111"/>
      <c r="D32" s="112"/>
      <c r="E32" s="113"/>
      <c r="F32" s="113"/>
      <c r="G32" s="114"/>
      <c r="H32" s="101"/>
      <c r="I32" s="109"/>
      <c r="J32" s="106"/>
      <c r="K32" s="106"/>
    </row>
    <row r="33" spans="2:11" ht="14.25">
      <c r="B33" s="106" t="s">
        <v>18</v>
      </c>
      <c r="C33" s="99" t="s">
        <v>62</v>
      </c>
      <c r="D33" s="109"/>
      <c r="E33" s="101"/>
      <c r="F33" s="101"/>
      <c r="G33" s="109"/>
      <c r="H33" s="101">
        <v>4.3</v>
      </c>
      <c r="I33" s="109"/>
      <c r="J33" s="106"/>
      <c r="K33" s="106"/>
    </row>
    <row r="34" spans="2:11" ht="14.25">
      <c r="B34" s="106" t="s">
        <v>64</v>
      </c>
      <c r="C34" s="99" t="s">
        <v>62</v>
      </c>
      <c r="D34" s="109"/>
      <c r="E34" s="101"/>
      <c r="F34" s="101"/>
      <c r="G34" s="109"/>
      <c r="H34" s="101">
        <v>2.42</v>
      </c>
      <c r="I34" s="109"/>
      <c r="J34" s="106"/>
      <c r="K34" s="106"/>
    </row>
    <row r="35" spans="2:11" ht="14.25">
      <c r="B35" s="110" t="s">
        <v>116</v>
      </c>
      <c r="C35" s="111"/>
      <c r="D35" s="109"/>
      <c r="E35" s="101"/>
      <c r="F35" s="101"/>
      <c r="G35" s="109"/>
      <c r="H35" s="101"/>
      <c r="I35" s="101"/>
      <c r="J35" s="106"/>
      <c r="K35" s="106"/>
    </row>
    <row r="36" spans="2:11" ht="14.25">
      <c r="B36" s="106" t="s">
        <v>18</v>
      </c>
      <c r="C36" s="99" t="s">
        <v>62</v>
      </c>
      <c r="D36" s="109"/>
      <c r="E36" s="101"/>
      <c r="F36" s="101"/>
      <c r="G36" s="109"/>
      <c r="H36" s="101"/>
      <c r="I36" s="101">
        <v>4.3</v>
      </c>
      <c r="J36" s="106"/>
      <c r="K36" s="106"/>
    </row>
    <row r="37" spans="2:11" ht="14.25">
      <c r="B37" s="106" t="s">
        <v>64</v>
      </c>
      <c r="C37" s="99" t="s">
        <v>62</v>
      </c>
      <c r="D37" s="109"/>
      <c r="E37" s="101"/>
      <c r="F37" s="101"/>
      <c r="G37" s="109"/>
      <c r="H37" s="101"/>
      <c r="I37" s="101">
        <v>2.42</v>
      </c>
      <c r="J37" s="106"/>
      <c r="K37" s="106"/>
    </row>
    <row r="38" spans="2:11" ht="14.25">
      <c r="B38" s="110" t="s">
        <v>117</v>
      </c>
      <c r="C38" s="111"/>
      <c r="D38" s="109"/>
      <c r="E38" s="101"/>
      <c r="F38" s="101"/>
      <c r="G38" s="109"/>
      <c r="H38" s="101"/>
      <c r="I38" s="101"/>
      <c r="J38" s="106"/>
      <c r="K38" s="106"/>
    </row>
    <row r="39" spans="2:11" ht="14.25">
      <c r="B39" s="106" t="s">
        <v>18</v>
      </c>
      <c r="C39" s="99" t="s">
        <v>62</v>
      </c>
      <c r="D39" s="109"/>
      <c r="E39" s="101"/>
      <c r="F39" s="101"/>
      <c r="G39" s="109"/>
      <c r="H39" s="101"/>
      <c r="I39" s="101">
        <v>4.3</v>
      </c>
      <c r="J39" s="106"/>
      <c r="K39" s="106"/>
    </row>
    <row r="40" spans="2:11" ht="14.25">
      <c r="B40" s="106" t="s">
        <v>64</v>
      </c>
      <c r="C40" s="99" t="s">
        <v>62</v>
      </c>
      <c r="D40" s="109"/>
      <c r="E40" s="101"/>
      <c r="F40" s="101"/>
      <c r="G40" s="109"/>
      <c r="H40" s="101"/>
      <c r="I40" s="101">
        <v>2.49</v>
      </c>
      <c r="J40" s="106"/>
      <c r="K40" s="106"/>
    </row>
    <row r="41" spans="2:11" ht="14.25">
      <c r="B41" s="110" t="s">
        <v>118</v>
      </c>
      <c r="C41" s="111"/>
      <c r="D41" s="109"/>
      <c r="E41" s="101"/>
      <c r="F41" s="101"/>
      <c r="G41" s="109"/>
      <c r="H41" s="101"/>
      <c r="I41" s="101"/>
      <c r="J41" s="106"/>
      <c r="K41" s="106"/>
    </row>
    <row r="42" spans="2:11" ht="14.25">
      <c r="B42" s="106" t="s">
        <v>18</v>
      </c>
      <c r="C42" s="99" t="s">
        <v>62</v>
      </c>
      <c r="D42" s="109"/>
      <c r="E42" s="101"/>
      <c r="F42" s="101"/>
      <c r="G42" s="109"/>
      <c r="H42" s="101"/>
      <c r="I42" s="109"/>
      <c r="J42" s="101">
        <v>4.3</v>
      </c>
      <c r="K42" s="106"/>
    </row>
    <row r="43" spans="2:11" ht="14.25">
      <c r="B43" s="106" t="s">
        <v>64</v>
      </c>
      <c r="C43" s="99" t="s">
        <v>62</v>
      </c>
      <c r="D43" s="109"/>
      <c r="E43" s="101"/>
      <c r="F43" s="101"/>
      <c r="G43" s="109"/>
      <c r="H43" s="101"/>
      <c r="I43" s="109"/>
      <c r="J43" s="101">
        <v>2.49</v>
      </c>
      <c r="K43" s="106"/>
    </row>
    <row r="44" spans="2:11" ht="14.25">
      <c r="B44" s="110" t="s">
        <v>119</v>
      </c>
      <c r="C44" s="111"/>
      <c r="D44" s="109"/>
      <c r="E44" s="101"/>
      <c r="F44" s="101"/>
      <c r="G44" s="109"/>
      <c r="H44" s="101"/>
      <c r="I44" s="109"/>
      <c r="J44" s="101"/>
      <c r="K44" s="106"/>
    </row>
    <row r="45" spans="2:11" ht="14.25">
      <c r="B45" s="106" t="s">
        <v>18</v>
      </c>
      <c r="C45" s="99" t="s">
        <v>62</v>
      </c>
      <c r="D45" s="109"/>
      <c r="E45" s="101"/>
      <c r="F45" s="101"/>
      <c r="G45" s="109"/>
      <c r="H45" s="101"/>
      <c r="I45" s="109"/>
      <c r="J45" s="101">
        <v>4.34</v>
      </c>
      <c r="K45" s="106"/>
    </row>
    <row r="46" spans="2:11" ht="14.25">
      <c r="B46" s="106" t="s">
        <v>64</v>
      </c>
      <c r="C46" s="99" t="s">
        <v>62</v>
      </c>
      <c r="D46" s="109"/>
      <c r="E46" s="101"/>
      <c r="F46" s="101"/>
      <c r="G46" s="109"/>
      <c r="H46" s="101"/>
      <c r="I46" s="109"/>
      <c r="J46" s="101">
        <v>2.58</v>
      </c>
      <c r="K46" s="106"/>
    </row>
    <row r="47" spans="2:11" ht="14.25">
      <c r="B47" s="110" t="s">
        <v>69</v>
      </c>
      <c r="C47" s="102"/>
      <c r="D47" s="99"/>
      <c r="E47" s="115">
        <f>(E15+E16+E18+E19)/2</f>
        <v>5.76</v>
      </c>
      <c r="F47" s="115">
        <f>F21+F22</f>
        <v>5.96</v>
      </c>
      <c r="G47" s="115">
        <f>(G24+G25+G27+G28)/2</f>
        <v>6.11</v>
      </c>
      <c r="H47" s="115">
        <f>(H30+H31+H33+H34)/2</f>
        <v>6.489999999999999</v>
      </c>
      <c r="I47" s="115">
        <f>(I36+I37+I39+I40)/2</f>
        <v>6.755</v>
      </c>
      <c r="J47" s="115">
        <f>(J42+J43+J45+J46)/2</f>
        <v>6.8549999999999995</v>
      </c>
      <c r="K47" s="115"/>
    </row>
    <row r="48" spans="2:10" ht="14.25">
      <c r="B48" s="160" t="s">
        <v>97</v>
      </c>
      <c r="C48" s="160"/>
      <c r="D48" s="160"/>
      <c r="E48" s="160"/>
      <c r="F48" s="160"/>
      <c r="G48" s="160"/>
      <c r="H48" s="160"/>
      <c r="I48" s="160"/>
      <c r="J48" s="160"/>
    </row>
    <row r="49" ht="14.25">
      <c r="F49" s="116"/>
    </row>
    <row r="50" ht="14.25">
      <c r="F50" s="116"/>
    </row>
    <row r="51" spans="4:9" ht="14.25">
      <c r="D51" s="93"/>
      <c r="E51" s="93"/>
      <c r="F51" s="93"/>
      <c r="G51" s="93"/>
      <c r="H51" s="93"/>
      <c r="I51" s="93"/>
    </row>
    <row r="52" spans="4:9" ht="14.25">
      <c r="D52" s="93"/>
      <c r="E52" s="93"/>
      <c r="F52" s="93"/>
      <c r="G52" s="93"/>
      <c r="H52" s="93"/>
      <c r="I52" s="93"/>
    </row>
    <row r="61" spans="6:9" ht="14.25">
      <c r="F61" s="116"/>
      <c r="H61" s="93"/>
      <c r="I61" s="93"/>
    </row>
    <row r="63" spans="4:9" ht="14.25">
      <c r="D63" s="117"/>
      <c r="E63" s="117"/>
      <c r="G63" s="93"/>
      <c r="H63" s="93"/>
      <c r="I63" s="93"/>
    </row>
    <row r="69" spans="6:9" ht="14.25">
      <c r="F69" s="116"/>
      <c r="G69" s="93"/>
      <c r="H69" s="93"/>
      <c r="I69" s="93"/>
    </row>
    <row r="70" spans="6:9" ht="14.25">
      <c r="F70" s="116"/>
      <c r="G70" s="93"/>
      <c r="H70" s="93"/>
      <c r="I70" s="93"/>
    </row>
    <row r="71" spans="6:9" ht="14.25">
      <c r="F71" s="116"/>
      <c r="G71" s="93"/>
      <c r="H71" s="93"/>
      <c r="I71" s="93"/>
    </row>
    <row r="72" spans="6:9" ht="14.25">
      <c r="F72" s="116"/>
      <c r="G72" s="93"/>
      <c r="H72" s="93"/>
      <c r="I72" s="93"/>
    </row>
    <row r="73" spans="6:9" ht="14.25">
      <c r="F73" s="116"/>
      <c r="G73" s="93"/>
      <c r="H73" s="93"/>
      <c r="I73" s="93"/>
    </row>
    <row r="74" spans="6:9" ht="14.25">
      <c r="F74" s="116"/>
      <c r="G74" s="93"/>
      <c r="H74" s="93"/>
      <c r="I74" s="93"/>
    </row>
    <row r="75" spans="6:9" ht="14.25">
      <c r="F75" s="116"/>
      <c r="G75" s="93"/>
      <c r="H75" s="93"/>
      <c r="I75" s="93"/>
    </row>
    <row r="76" spans="6:9" ht="14.25">
      <c r="F76" s="116"/>
      <c r="G76" s="93"/>
      <c r="H76" s="93"/>
      <c r="I76" s="93"/>
    </row>
    <row r="77" spans="6:9" ht="14.25">
      <c r="F77" s="116"/>
      <c r="G77" s="93"/>
      <c r="H77" s="93"/>
      <c r="I77" s="93"/>
    </row>
    <row r="78" spans="6:9" ht="14.25">
      <c r="F78" s="116"/>
      <c r="G78" s="93"/>
      <c r="H78" s="93"/>
      <c r="I78" s="93"/>
    </row>
    <row r="79" spans="6:9" ht="14.25">
      <c r="F79" s="116"/>
      <c r="G79" s="93"/>
      <c r="H79" s="93"/>
      <c r="I79" s="93"/>
    </row>
    <row r="80" spans="6:9" ht="14.25">
      <c r="F80" s="116"/>
      <c r="G80" s="93"/>
      <c r="H80" s="93"/>
      <c r="I80" s="93"/>
    </row>
    <row r="82" spans="4:9" ht="14.25">
      <c r="D82" s="117"/>
      <c r="E82" s="117"/>
      <c r="G82" s="93"/>
      <c r="H82" s="93"/>
      <c r="I82" s="93"/>
    </row>
  </sheetData>
  <sheetProtection/>
  <mergeCells count="3">
    <mergeCell ref="B4:B6"/>
    <mergeCell ref="B7:B9"/>
    <mergeCell ref="B48:J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.421875" style="21" customWidth="1"/>
    <col min="2" max="2" width="30.57421875" style="21" bestFit="1" customWidth="1"/>
    <col min="3" max="4" width="9.140625" style="21" customWidth="1"/>
    <col min="5" max="5" width="10.57421875" style="21" customWidth="1"/>
    <col min="6" max="6" width="11.00390625" style="21" customWidth="1"/>
    <col min="7" max="7" width="12.7109375" style="21" customWidth="1"/>
    <col min="8" max="16384" width="9.140625" style="21" customWidth="1"/>
  </cols>
  <sheetData>
    <row r="1" spans="2:12" ht="14.25">
      <c r="B1" s="167" t="s">
        <v>60</v>
      </c>
      <c r="C1" s="169">
        <v>2015</v>
      </c>
      <c r="D1" s="162"/>
      <c r="E1" s="169">
        <v>2016</v>
      </c>
      <c r="F1" s="162"/>
      <c r="G1" s="169">
        <v>2017</v>
      </c>
      <c r="H1" s="162"/>
      <c r="I1" s="161">
        <v>43191</v>
      </c>
      <c r="J1" s="162"/>
      <c r="K1" s="161" t="s">
        <v>98</v>
      </c>
      <c r="L1" s="162"/>
    </row>
    <row r="2" spans="2:12" ht="14.25">
      <c r="B2" s="168"/>
      <c r="C2" s="9" t="s">
        <v>18</v>
      </c>
      <c r="D2" s="10" t="s">
        <v>19</v>
      </c>
      <c r="E2" s="9" t="s">
        <v>18</v>
      </c>
      <c r="F2" s="10" t="s">
        <v>19</v>
      </c>
      <c r="G2" s="9" t="s">
        <v>18</v>
      </c>
      <c r="H2" s="10" t="s">
        <v>19</v>
      </c>
      <c r="I2" s="9" t="s">
        <v>18</v>
      </c>
      <c r="J2" s="10" t="s">
        <v>19</v>
      </c>
      <c r="K2" s="9" t="s">
        <v>18</v>
      </c>
      <c r="L2" s="10" t="s">
        <v>19</v>
      </c>
    </row>
    <row r="3" spans="2:12" ht="14.25">
      <c r="B3" s="12" t="s">
        <v>20</v>
      </c>
      <c r="C3" s="12">
        <v>77261</v>
      </c>
      <c r="D3" s="13">
        <v>62355</v>
      </c>
      <c r="E3" s="12">
        <v>84923</v>
      </c>
      <c r="F3" s="13">
        <v>63472</v>
      </c>
      <c r="G3" s="12">
        <v>93638</v>
      </c>
      <c r="H3" s="13">
        <v>65149</v>
      </c>
      <c r="I3" s="12">
        <f>52536+27116+13275</f>
        <v>92927</v>
      </c>
      <c r="J3" s="13">
        <f>52135+6325+10695</f>
        <v>69155</v>
      </c>
      <c r="K3" s="12">
        <f>54161+27300+13325</f>
        <v>94786</v>
      </c>
      <c r="L3" s="13">
        <f>53760+6400+10745</f>
        <v>70905</v>
      </c>
    </row>
    <row r="4" spans="2:12" ht="14.25">
      <c r="B4" s="87" t="s">
        <v>104</v>
      </c>
      <c r="C4" s="12">
        <v>3895</v>
      </c>
      <c r="D4" s="13">
        <v>3540</v>
      </c>
      <c r="E4" s="12">
        <v>3851</v>
      </c>
      <c r="F4" s="13">
        <v>3343</v>
      </c>
      <c r="G4" s="12">
        <v>3880</v>
      </c>
      <c r="H4" s="13">
        <v>3256</v>
      </c>
      <c r="I4" s="12">
        <f>2279+475+519</f>
        <v>3273</v>
      </c>
      <c r="J4" s="13">
        <f>2279+226+477</f>
        <v>2982</v>
      </c>
      <c r="K4" s="12">
        <f>2376+480+520</f>
        <v>3376</v>
      </c>
      <c r="L4" s="13">
        <f>2376+230+480</f>
        <v>3086</v>
      </c>
    </row>
    <row r="5" spans="2:12" ht="14.25">
      <c r="B5" s="12" t="s">
        <v>21</v>
      </c>
      <c r="C5" s="12"/>
      <c r="D5" s="14"/>
      <c r="E5" s="12"/>
      <c r="F5" s="14"/>
      <c r="G5" s="12"/>
      <c r="H5" s="14"/>
      <c r="I5" s="12">
        <f>294+93</f>
        <v>387</v>
      </c>
      <c r="J5" s="14">
        <f>294+85</f>
        <v>379</v>
      </c>
      <c r="K5" s="12">
        <f>294+93</f>
        <v>387</v>
      </c>
      <c r="L5" s="14">
        <f>294+85</f>
        <v>379</v>
      </c>
    </row>
    <row r="6" spans="2:12" ht="14.25">
      <c r="B6" s="16" t="s">
        <v>65</v>
      </c>
      <c r="C6" s="17">
        <v>81156</v>
      </c>
      <c r="D6" s="18">
        <v>65895</v>
      </c>
      <c r="E6" s="17">
        <v>88774</v>
      </c>
      <c r="F6" s="18">
        <v>66815</v>
      </c>
      <c r="G6" s="17">
        <v>97518</v>
      </c>
      <c r="H6" s="18">
        <v>68405</v>
      </c>
      <c r="I6" s="17">
        <f>I3+I4+I5</f>
        <v>96587</v>
      </c>
      <c r="J6" s="18">
        <f>J3+J4+J5</f>
        <v>72516</v>
      </c>
      <c r="K6" s="17">
        <f>K3+K4+K5</f>
        <v>98549</v>
      </c>
      <c r="L6" s="18">
        <f>L3+L4+L5</f>
        <v>74370</v>
      </c>
    </row>
    <row r="8" spans="2:12" s="8" customFormat="1" ht="14.25">
      <c r="B8" s="88"/>
      <c r="C8" s="7">
        <v>2015</v>
      </c>
      <c r="D8" s="7">
        <v>2016</v>
      </c>
      <c r="E8" s="7">
        <v>2017</v>
      </c>
      <c r="F8" s="7" t="s">
        <v>99</v>
      </c>
      <c r="G8" s="11"/>
      <c r="H8" s="11"/>
      <c r="I8" s="89"/>
      <c r="J8" s="89"/>
      <c r="K8" s="89"/>
      <c r="L8" s="89"/>
    </row>
    <row r="9" spans="2:12" s="8" customFormat="1" ht="14.25">
      <c r="B9" s="90" t="s">
        <v>105</v>
      </c>
      <c r="C9" s="89">
        <v>387449</v>
      </c>
      <c r="D9" s="89">
        <v>401230</v>
      </c>
      <c r="E9" s="89">
        <v>415141</v>
      </c>
      <c r="F9" s="89"/>
      <c r="G9" s="89"/>
      <c r="H9" s="11"/>
      <c r="I9" s="89"/>
      <c r="J9" s="89"/>
      <c r="K9" s="89"/>
      <c r="L9" s="89"/>
    </row>
    <row r="10" spans="2:12" s="8" customFormat="1" ht="14.25">
      <c r="B10" s="19" t="s">
        <v>68</v>
      </c>
      <c r="C10" s="89">
        <v>2.32</v>
      </c>
      <c r="D10" s="89">
        <v>2.29</v>
      </c>
      <c r="E10" s="89">
        <v>2.14</v>
      </c>
      <c r="F10" s="89"/>
      <c r="G10" s="89"/>
      <c r="H10" s="11"/>
      <c r="I10" s="89"/>
      <c r="J10" s="89"/>
      <c r="K10" s="89"/>
      <c r="L10" s="89"/>
    </row>
    <row r="11" spans="2:12" s="8" customFormat="1" ht="14.25">
      <c r="B11" s="91" t="s">
        <v>106</v>
      </c>
      <c r="C11" s="11"/>
      <c r="D11" s="11"/>
      <c r="E11" s="15"/>
      <c r="F11" s="11"/>
      <c r="G11" s="11"/>
      <c r="H11" s="11"/>
      <c r="I11" s="89"/>
      <c r="J11" s="89"/>
      <c r="K11" s="89"/>
      <c r="L11" s="89"/>
    </row>
    <row r="12" spans="2:12" s="8" customFormat="1" ht="14.25">
      <c r="B12" s="40" t="s">
        <v>36</v>
      </c>
      <c r="C12" s="40" t="s">
        <v>22</v>
      </c>
      <c r="D12" s="40">
        <v>2018</v>
      </c>
      <c r="E12" s="40">
        <v>2016</v>
      </c>
      <c r="F12" s="40">
        <v>2017</v>
      </c>
      <c r="G12" s="89"/>
      <c r="H12" s="89"/>
      <c r="I12" s="89"/>
      <c r="J12" s="89"/>
      <c r="K12" s="89"/>
      <c r="L12" s="89"/>
    </row>
    <row r="13" spans="2:12" s="8" customFormat="1" ht="14.25">
      <c r="B13" s="41" t="s">
        <v>107</v>
      </c>
      <c r="C13" s="42" t="s">
        <v>37</v>
      </c>
      <c r="D13" s="43"/>
      <c r="E13" s="43">
        <v>74.31</v>
      </c>
      <c r="F13" s="43">
        <v>71.8</v>
      </c>
      <c r="G13" s="89"/>
      <c r="H13" s="89"/>
      <c r="I13" s="89"/>
      <c r="J13" s="89"/>
      <c r="K13" s="89"/>
      <c r="L13" s="89"/>
    </row>
    <row r="14" spans="2:12" s="8" customFormat="1" ht="14.25">
      <c r="B14" s="41" t="s">
        <v>38</v>
      </c>
      <c r="C14" s="42" t="s">
        <v>37</v>
      </c>
      <c r="D14" s="41"/>
      <c r="E14" s="41">
        <v>76.12</v>
      </c>
      <c r="F14" s="44">
        <v>75.8</v>
      </c>
      <c r="G14" s="89"/>
      <c r="H14" s="89"/>
      <c r="I14" s="89"/>
      <c r="J14" s="89"/>
      <c r="K14" s="89"/>
      <c r="L14" s="89"/>
    </row>
    <row r="15" spans="2:12" s="8" customFormat="1" ht="14.25">
      <c r="B15" s="45"/>
      <c r="C15" s="45"/>
      <c r="D15" s="45"/>
      <c r="E15" s="45"/>
      <c r="F15" s="45"/>
      <c r="G15" s="89"/>
      <c r="H15" s="89"/>
      <c r="I15" s="89"/>
      <c r="J15" s="89"/>
      <c r="K15" s="89"/>
      <c r="L15" s="89"/>
    </row>
    <row r="16" spans="2:6" ht="14.25">
      <c r="B16" s="22" t="s">
        <v>10</v>
      </c>
      <c r="C16" s="22">
        <v>2015</v>
      </c>
      <c r="D16" s="22">
        <v>2016</v>
      </c>
      <c r="E16" s="22">
        <v>2017</v>
      </c>
      <c r="F16" s="46">
        <v>43191</v>
      </c>
    </row>
    <row r="17" spans="2:11" ht="14.25">
      <c r="B17" s="24" t="s">
        <v>40</v>
      </c>
      <c r="C17" s="24"/>
      <c r="D17" s="25"/>
      <c r="E17" s="25"/>
      <c r="F17" s="25"/>
      <c r="G17" s="26"/>
      <c r="H17" s="26"/>
      <c r="I17" s="26"/>
      <c r="J17" s="26"/>
      <c r="K17" s="26"/>
    </row>
    <row r="18" spans="4:11" ht="14.25">
      <c r="D18" s="26"/>
      <c r="E18" s="26"/>
      <c r="F18" s="26"/>
      <c r="G18" s="26"/>
      <c r="H18" s="26"/>
      <c r="I18" s="26"/>
      <c r="J18" s="26"/>
      <c r="K18" s="26"/>
    </row>
    <row r="19" spans="2:6" ht="14.25">
      <c r="B19" s="22" t="s">
        <v>41</v>
      </c>
      <c r="C19" s="22"/>
      <c r="D19" s="22">
        <v>2015</v>
      </c>
      <c r="E19" s="22">
        <v>2016</v>
      </c>
      <c r="F19" s="23">
        <v>2017</v>
      </c>
    </row>
    <row r="20" spans="1:6" ht="14.25">
      <c r="A20" s="27"/>
      <c r="B20" s="28" t="s">
        <v>42</v>
      </c>
      <c r="C20" s="29"/>
      <c r="D20" s="29">
        <v>18558</v>
      </c>
      <c r="E20" s="29">
        <v>15903</v>
      </c>
      <c r="F20" s="24">
        <v>8694</v>
      </c>
    </row>
    <row r="21" spans="1:7" ht="18.75" customHeight="1">
      <c r="A21" s="30"/>
      <c r="B21" s="27"/>
      <c r="C21" s="27"/>
      <c r="D21" s="27"/>
      <c r="E21" s="27"/>
      <c r="F21" s="27"/>
      <c r="G21" s="27"/>
    </row>
    <row r="22" spans="2:8" ht="14.25">
      <c r="B22" s="163"/>
      <c r="C22" s="165">
        <v>2016</v>
      </c>
      <c r="D22" s="165"/>
      <c r="E22" s="165">
        <v>2017</v>
      </c>
      <c r="F22" s="165"/>
      <c r="G22" s="27"/>
      <c r="H22" s="27"/>
    </row>
    <row r="23" spans="2:7" ht="14.25">
      <c r="B23" s="164"/>
      <c r="C23" s="86" t="s">
        <v>43</v>
      </c>
      <c r="D23" s="86" t="s">
        <v>44</v>
      </c>
      <c r="E23" s="86" t="s">
        <v>43</v>
      </c>
      <c r="F23" s="86" t="s">
        <v>44</v>
      </c>
      <c r="G23" s="31"/>
    </row>
    <row r="24" spans="2:7" ht="14.25">
      <c r="B24" s="32" t="s">
        <v>45</v>
      </c>
      <c r="C24" s="33">
        <v>0.9691</v>
      </c>
      <c r="D24" s="33">
        <v>0.6964</v>
      </c>
      <c r="E24" s="33">
        <v>0.9684</v>
      </c>
      <c r="F24" s="33">
        <v>0.7514</v>
      </c>
      <c r="G24" s="34" t="s">
        <v>46</v>
      </c>
    </row>
    <row r="25" spans="2:7" ht="14.25">
      <c r="B25" s="32" t="s">
        <v>47</v>
      </c>
      <c r="C25" s="33">
        <v>0.9875</v>
      </c>
      <c r="D25" s="33">
        <v>0.995</v>
      </c>
      <c r="E25" s="33">
        <v>0.986</v>
      </c>
      <c r="F25" s="33">
        <v>0.9978</v>
      </c>
      <c r="G25" s="31" t="s">
        <v>48</v>
      </c>
    </row>
    <row r="26" spans="2:8" ht="14.25">
      <c r="B26" s="35"/>
      <c r="C26" s="27"/>
      <c r="D26" s="27"/>
      <c r="E26" s="27"/>
      <c r="F26" s="27"/>
      <c r="G26" s="31"/>
      <c r="H26" s="31"/>
    </row>
    <row r="27" spans="2:6" ht="14.25">
      <c r="B27" s="20" t="s">
        <v>35</v>
      </c>
      <c r="C27" s="20">
        <v>2015</v>
      </c>
      <c r="D27" s="20">
        <v>2016</v>
      </c>
      <c r="E27" s="20">
        <v>2017</v>
      </c>
      <c r="F27" s="56" t="s">
        <v>98</v>
      </c>
    </row>
    <row r="28" spans="2:6" ht="14.25">
      <c r="B28" s="36" t="s">
        <v>49</v>
      </c>
      <c r="C28" s="37">
        <v>0.4806</v>
      </c>
      <c r="D28" s="37">
        <v>0.4532</v>
      </c>
      <c r="E28" s="37">
        <v>0.451</v>
      </c>
      <c r="F28" s="37"/>
    </row>
    <row r="29" spans="2:6" ht="14.25">
      <c r="B29" s="36" t="s">
        <v>50</v>
      </c>
      <c r="C29" s="37">
        <v>0.9019</v>
      </c>
      <c r="D29" s="37">
        <v>0.909</v>
      </c>
      <c r="E29" s="37">
        <v>0.9162</v>
      </c>
      <c r="F29" s="37"/>
    </row>
    <row r="30" spans="2:6" ht="14.25">
      <c r="B30" s="36" t="s">
        <v>51</v>
      </c>
      <c r="C30" s="37">
        <v>0.7775</v>
      </c>
      <c r="D30" s="37">
        <v>0.7714</v>
      </c>
      <c r="E30" s="37">
        <v>0.7591</v>
      </c>
      <c r="F30" s="37"/>
    </row>
    <row r="31" spans="2:6" ht="14.25">
      <c r="B31" s="36" t="s">
        <v>52</v>
      </c>
      <c r="C31" s="37">
        <v>0.9857</v>
      </c>
      <c r="D31" s="37">
        <v>0.9888</v>
      </c>
      <c r="E31" s="37">
        <v>0.9867</v>
      </c>
      <c r="F31" s="37"/>
    </row>
    <row r="32" spans="1:7" ht="14.25">
      <c r="A32" s="35"/>
      <c r="B32" s="27"/>
      <c r="C32" s="27"/>
      <c r="D32" s="27"/>
      <c r="E32" s="27"/>
      <c r="F32" s="31"/>
      <c r="G32" s="31"/>
    </row>
    <row r="33" spans="2:7" ht="14.25">
      <c r="B33" s="166" t="s">
        <v>53</v>
      </c>
      <c r="C33" s="38" t="s">
        <v>54</v>
      </c>
      <c r="D33" s="38" t="s">
        <v>55</v>
      </c>
      <c r="E33" s="38" t="s">
        <v>56</v>
      </c>
      <c r="F33" s="38" t="s">
        <v>57</v>
      </c>
      <c r="G33" s="38" t="s">
        <v>58</v>
      </c>
    </row>
    <row r="34" spans="2:8" ht="14.25">
      <c r="B34" s="166"/>
      <c r="C34" s="39"/>
      <c r="D34" s="39"/>
      <c r="E34" s="39"/>
      <c r="F34" s="39"/>
      <c r="G34" s="39"/>
      <c r="H34" s="21" t="s">
        <v>59</v>
      </c>
    </row>
    <row r="37" spans="2:12" s="8" customFormat="1" ht="14.25">
      <c r="B37" s="45"/>
      <c r="C37" s="45"/>
      <c r="D37" s="45"/>
      <c r="E37" s="45"/>
      <c r="F37" s="45"/>
      <c r="G37" s="89"/>
      <c r="H37" s="89"/>
      <c r="I37" s="89"/>
      <c r="J37" s="89"/>
      <c r="K37" s="89"/>
      <c r="L37" s="89"/>
    </row>
  </sheetData>
  <sheetProtection/>
  <mergeCells count="10">
    <mergeCell ref="B33:B34"/>
    <mergeCell ref="B1:B2"/>
    <mergeCell ref="C1:D1"/>
    <mergeCell ref="E1:F1"/>
    <mergeCell ref="G1:H1"/>
    <mergeCell ref="K1:L1"/>
    <mergeCell ref="I1:J1"/>
    <mergeCell ref="B22:B23"/>
    <mergeCell ref="C22:D22"/>
    <mergeCell ref="E22:F2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ioneleugen.geonea</dc:creator>
  <cp:keywords/>
  <dc:description/>
  <cp:lastModifiedBy>Lenovo_4</cp:lastModifiedBy>
  <cp:lastPrinted>2018-06-29T09:03:15Z</cp:lastPrinted>
  <dcterms:created xsi:type="dcterms:W3CDTF">2010-09-07T12:24:27Z</dcterms:created>
  <dcterms:modified xsi:type="dcterms:W3CDTF">2018-07-03T16:50:59Z</dcterms:modified>
  <cp:category/>
  <cp:version/>
  <cp:contentType/>
  <cp:contentStatus/>
</cp:coreProperties>
</file>