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7" activeTab="0"/>
  </bookViews>
  <sheets>
    <sheet name="ANEXA_2_Ordin_3145" sheetId="1" r:id="rId1"/>
  </sheets>
  <definedNames/>
  <calcPr fullCalcOnLoad="1"/>
</workbook>
</file>

<file path=xl/sharedStrings.xml><?xml version="1.0" encoding="utf-8"?>
<sst xmlns="http://schemas.openxmlformats.org/spreadsheetml/2006/main" count="527" uniqueCount="380">
  <si>
    <t>Societatea APA CANAL S.A. GALATI</t>
  </si>
  <si>
    <t>Serv. Financiar Contabilitate</t>
  </si>
  <si>
    <t>ANEXA Nr.2</t>
  </si>
  <si>
    <t>Nr.20900/______/_________</t>
  </si>
  <si>
    <t>Detalierea indicatorilor economico-financiari prevazuti in bugetul de venituri si cheltuieli pe anul 2018</t>
  </si>
  <si>
    <t>RECTIFICAT II</t>
  </si>
  <si>
    <t xml:space="preserve"> U.M.-mii lei -</t>
  </si>
  <si>
    <t>INDICATORI</t>
  </si>
  <si>
    <t>Nr. rd.</t>
  </si>
  <si>
    <t>Prevederi an precedent 2017</t>
  </si>
  <si>
    <t>Propuneri an curent  2018</t>
  </si>
  <si>
    <t>Propuneri rectificare 2018</t>
  </si>
  <si>
    <t>%</t>
  </si>
  <si>
    <t>din care:</t>
  </si>
  <si>
    <t>Aprobat rectificat III</t>
  </si>
  <si>
    <t>Aprobat</t>
  </si>
  <si>
    <t>Realizat la 31.03.2018</t>
  </si>
  <si>
    <t>9= 8/5 x 100</t>
  </si>
  <si>
    <t>10= 8/6 x 100</t>
  </si>
  <si>
    <t>Trim I</t>
  </si>
  <si>
    <t>Trim II</t>
  </si>
  <si>
    <t>Trim III</t>
  </si>
  <si>
    <t>Trim IV</t>
  </si>
  <si>
    <t xml:space="preserve"> conform Hot AGA nr.11/2017</t>
  </si>
  <si>
    <t>Realizat</t>
  </si>
  <si>
    <t xml:space="preserve"> conform hot AGA nr.3/2018</t>
  </si>
  <si>
    <t>I</t>
  </si>
  <si>
    <t>VENITURI TOTALE (rd. 2 + rd. 22 + rd. 28)</t>
  </si>
  <si>
    <t>Venituri din exploatare (rd. 3+rd. 8+rd. 9+rd.12+rd. 13+rd. 14), din care:</t>
  </si>
  <si>
    <t>a)</t>
  </si>
  <si>
    <t>din productia vanduta (rd. 4 + rd. 5 + rd. 6 + rd. 7), din care:</t>
  </si>
  <si>
    <t>a1)</t>
  </si>
  <si>
    <t>din vanzarea produselor( ven. activitatea de baza)</t>
  </si>
  <si>
    <t>a2)</t>
  </si>
  <si>
    <t>din servicii prestate(activitati conexe si alte venituri)</t>
  </si>
  <si>
    <t>a3)</t>
  </si>
  <si>
    <t>din redevente si chirii</t>
  </si>
  <si>
    <t>a4)</t>
  </si>
  <si>
    <t>alte venituri (alte ven activitati diverse)</t>
  </si>
  <si>
    <t>b)</t>
  </si>
  <si>
    <t>din vanzarea marfurilor</t>
  </si>
  <si>
    <t>-</t>
  </si>
  <si>
    <t>c)</t>
  </si>
  <si>
    <t>din subventii si transferuri de exploatare aferente cifrei de afaceri nete (rd. 10 + rd. 11), din care:</t>
  </si>
  <si>
    <t>c1</t>
  </si>
  <si>
    <t>subventii, cf. prevederilor legale in vigoare</t>
  </si>
  <si>
    <t>c2</t>
  </si>
  <si>
    <t>transferuri, cf. prevederilor legale in vigoare(plata personalului)</t>
  </si>
  <si>
    <t>d)</t>
  </si>
  <si>
    <t>din productia de imobilizari</t>
  </si>
  <si>
    <t>e)</t>
  </si>
  <si>
    <t>venituri aferente costului productiei in curs de executie (atelierului mecanic)</t>
  </si>
  <si>
    <t>f)</t>
  </si>
  <si>
    <t>alte venituri din exploatare (rd. 15 + rd. 16 + rd. 19 + rd. 20 + rd. 21), din care:</t>
  </si>
  <si>
    <t>f1)</t>
  </si>
  <si>
    <t>din amenzi si penalitati (majorari de intarziere, penalitati)</t>
  </si>
  <si>
    <t>f2)</t>
  </si>
  <si>
    <t>din vanzarea activelor si alte operatii de capital (rd. 17 + rd. 18), din care:</t>
  </si>
  <si>
    <t>- active corporale</t>
  </si>
  <si>
    <t>- active necorporale</t>
  </si>
  <si>
    <t>f3)</t>
  </si>
  <si>
    <t>din subventii pentru investitii</t>
  </si>
  <si>
    <t>f4)</t>
  </si>
  <si>
    <t>din valorificarea certificatelor C02</t>
  </si>
  <si>
    <t>f5)</t>
  </si>
  <si>
    <t>alte venituri</t>
  </si>
  <si>
    <t>2</t>
  </si>
  <si>
    <t>Venituri financiare (rd. 23 + rd. 24 + rd. 25 + rd. 26 + rd. 27), din care:</t>
  </si>
  <si>
    <t>din imobilizari financiare</t>
  </si>
  <si>
    <t>din investitii financiare</t>
  </si>
  <si>
    <t>din diferente de curs</t>
  </si>
  <si>
    <t>din dobanzi</t>
  </si>
  <si>
    <t>alte venituri financiare</t>
  </si>
  <si>
    <t>3</t>
  </si>
  <si>
    <t>Venituri extraordinare</t>
  </si>
  <si>
    <t>II.</t>
  </si>
  <si>
    <t xml:space="preserve">CHELTUIELI TOTALE (rd. 30 + rd. 136 + rd. 144)  </t>
  </si>
  <si>
    <t>1</t>
  </si>
  <si>
    <t>Cheltuieli de exploatare (rd. 31 + rd. 79 + rd. 86 + rd. 120), din care:</t>
  </si>
  <si>
    <t>A. Cheltuieli cu bunuri si servicii (rd. 32 + rd. 40 + rd. 46), din care:</t>
  </si>
  <si>
    <t>A1</t>
  </si>
  <si>
    <t>Cheltuieli privind stocurile (rd. 33 + rd. 34 + rd. 37 + rd. 38 + rd. 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</si>
  <si>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</si>
  <si>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</si>
  <si>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</si>
  <si>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</si>
  <si>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</si>
  <si>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</si>
  <si>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</si>
  <si>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si apa(inclusiv consum intern)</t>
  </si>
  <si>
    <t>cheltuieli privind marfurile</t>
  </si>
  <si>
    <t>A2</t>
  </si>
  <si>
    <t>Cheltuieli privind serviciile executate de terti (rd. 41 + rd. 42 + rd. 45), din care:</t>
  </si>
  <si>
    <t>cheltuieli cu intretinerea si reparatiile( reparatii cu tertii, reparatii in regie proprie)</t>
  </si>
  <si>
    <t>cheltuieli privind chiriile (rd. 43 + rd. 44) din care:</t>
  </si>
  <si>
    <t>42</t>
  </si>
  <si>
    <t>- catre operatori cu capital integral/majoritar de stat</t>
  </si>
  <si>
    <t>43</t>
  </si>
  <si>
    <t>- catre operatori cu capital privat</t>
  </si>
  <si>
    <t>44</t>
  </si>
  <si>
    <t>prime de asigurare</t>
  </si>
  <si>
    <t>45</t>
  </si>
  <si>
    <t>A3</t>
  </si>
  <si>
    <t>Cheltuieli cu alte servicii executate de terti (rd. 47 + rd. 48 + rd. 50 + rd. 57 + rd. 62 + rd. 63 + rd. 67 + rd. 68 + rd. 69 + rd. 78), din care:</t>
  </si>
  <si>
    <t>46</t>
  </si>
  <si>
    <t>cheltuieli cu colaboratorii</t>
  </si>
  <si>
    <t>47</t>
  </si>
  <si>
    <t>cheltuieli privind comisioanele si onorariul, din care:</t>
  </si>
  <si>
    <t>48</t>
  </si>
  <si>
    <t>Cheltuieli privind consultanta juridica( onorariul avocatului)</t>
  </si>
  <si>
    <t>49</t>
  </si>
  <si>
    <t>cheltuieli de protocol, reclama si publicitate (rd. 51 + rd. 53), din care:</t>
  </si>
  <si>
    <t>50</t>
  </si>
  <si>
    <t>c1)</t>
  </si>
  <si>
    <t>cheltuieli de protocol, din care:</t>
  </si>
  <si>
    <t>51</t>
  </si>
  <si>
    <t>- tichete cadou potrivit Legii nr. 193/2006, cu modificarile ulterioare</t>
  </si>
  <si>
    <t>52</t>
  </si>
  <si>
    <t>c2)</t>
  </si>
  <si>
    <t>cheltuieli de reclama si publicitate, din care:</t>
  </si>
  <si>
    <t>53</t>
  </si>
  <si>
    <t>- tichete cadou ptr. cheltuieli de reclama si publicitate, potrivit Legii nr. 193/2006, cu modificarile ulterioare</t>
  </si>
  <si>
    <t>54</t>
  </si>
  <si>
    <t>- tichete cadou ptr. campanii de marketing, studiul pietei, promovarea pe piete existente sau noi, potrivit Legii nr. 193/2006, cu modificarile ulterioare</t>
  </si>
  <si>
    <t>55</t>
  </si>
  <si>
    <t>- ch.de promovarea serviciilor</t>
  </si>
  <si>
    <t>56</t>
  </si>
  <si>
    <t>Ch. cu sponsorizarea, potrivit OUG 2/2015 (rd. 58 + rd. 59+ rd. 61), din care:</t>
  </si>
  <si>
    <t>57</t>
  </si>
  <si>
    <t>d1)</t>
  </si>
  <si>
    <t>ch. de sponsorizare in domeniul medical si sanatate</t>
  </si>
  <si>
    <t>58</t>
  </si>
  <si>
    <t>d2)</t>
  </si>
  <si>
    <t>ch. de sponsorizare in domeniile educatie, invatamant, social si sport, din care:</t>
  </si>
  <si>
    <t>59</t>
  </si>
  <si>
    <t>d3)</t>
  </si>
  <si>
    <t>- pentru cluburi sportive</t>
  </si>
  <si>
    <t>60</t>
  </si>
  <si>
    <t>d4)</t>
  </si>
  <si>
    <t>cheltuieli de sponsorizare pentru alte actiuni si activitati</t>
  </si>
  <si>
    <t>61</t>
  </si>
  <si>
    <t>cheltuieli cu transportul de bunuri si persoane</t>
  </si>
  <si>
    <t>62</t>
  </si>
  <si>
    <t>cheltuieli de deplasare, detasare, transfer, din care:</t>
  </si>
  <si>
    <t>63</t>
  </si>
  <si>
    <t>- cheltuieli cu diurna (rd. 65 + rd. 66), din care:</t>
  </si>
  <si>
    <t>64</t>
  </si>
  <si>
    <t>- interna</t>
  </si>
  <si>
    <t>65</t>
  </si>
  <si>
    <t>- externa</t>
  </si>
  <si>
    <t>66</t>
  </si>
  <si>
    <t>g)</t>
  </si>
  <si>
    <t>cheltuieli postale si taxe de telecomunicatii</t>
  </si>
  <si>
    <t>67</t>
  </si>
  <si>
    <t>h)</t>
  </si>
  <si>
    <t>cheltuieli cu serviciile bancare si asimilate</t>
  </si>
  <si>
    <t>68</t>
  </si>
  <si>
    <t>i)</t>
  </si>
  <si>
    <t>alte cheltuieli cu serviciile executate de terti, din care:</t>
  </si>
  <si>
    <t>69</t>
  </si>
  <si>
    <t>i1)</t>
  </si>
  <si>
    <t>cheltuieli de asigurare si paza</t>
  </si>
  <si>
    <t>70</t>
  </si>
  <si>
    <t>i2)</t>
  </si>
  <si>
    <t>cheltuieli privind intretinerea si functionarea tehnicii de calcul</t>
  </si>
  <si>
    <t>71</t>
  </si>
  <si>
    <t>i3)</t>
  </si>
  <si>
    <t>cheltuieli cu pregatirea profesionala</t>
  </si>
  <si>
    <t>72</t>
  </si>
  <si>
    <t>i4)</t>
  </si>
  <si>
    <t>cheltuieli cu reevaluarea imobilizarilor corporale si necorporale, din care:</t>
  </si>
  <si>
    <t>73</t>
  </si>
  <si>
    <t>- aferente bunurilor de natura domeniului public</t>
  </si>
  <si>
    <t>74</t>
  </si>
  <si>
    <t>i5)</t>
  </si>
  <si>
    <t>cheltuieli cu contributia ape uzate</t>
  </si>
  <si>
    <t>75</t>
  </si>
  <si>
    <t>i6)</t>
  </si>
  <si>
    <t>cheltuieli privind recrutarea si plasarea personalului de conducere cf. Ordonantei de urgenta a Guvernului nr. 109/2011</t>
  </si>
  <si>
    <t>76</t>
  </si>
  <si>
    <t>i7)</t>
  </si>
  <si>
    <t>cheltuieli cu anunturile privind licitatiile si alte anunturi</t>
  </si>
  <si>
    <t>77</t>
  </si>
  <si>
    <t>i8)</t>
  </si>
  <si>
    <t>Cheltuieli cu avocatii BERD</t>
  </si>
  <si>
    <t>77a</t>
  </si>
  <si>
    <t>j)</t>
  </si>
  <si>
    <t>78</t>
  </si>
  <si>
    <t>cheltuieli privind transportul namolului deshidratat</t>
  </si>
  <si>
    <t>78a</t>
  </si>
  <si>
    <t>B. Cheltuieli cu impozite, taxe si varsaminte asimilate (rd. 80 + rd. 81 + rd. 82 + rd. 83 + rd. 84 + rd. 85), din care:</t>
  </si>
  <si>
    <t>79</t>
  </si>
  <si>
    <t>ch. cu taxa pt. activitatea de exploatare a resurselor minerale</t>
  </si>
  <si>
    <t>80</t>
  </si>
  <si>
    <t>ch. cu redeventa pentru concesionarea bunurilor publice si resursele minerale</t>
  </si>
  <si>
    <t>81</t>
  </si>
  <si>
    <t>ch. cu taxa de licenta de functionare si licente transport</t>
  </si>
  <si>
    <t>82</t>
  </si>
  <si>
    <t>ch. cu taxa de autorizare</t>
  </si>
  <si>
    <t>83</t>
  </si>
  <si>
    <t>ch. cu taxa de mediu</t>
  </si>
  <si>
    <t>84</t>
  </si>
  <si>
    <t>cheltuieli cu alte taxe si impozite</t>
  </si>
  <si>
    <t>85</t>
  </si>
  <si>
    <t>C. Cheltuieli cu personalul (rd. 87 + rd. 100+ rd. 104 + rd. 113)</t>
  </si>
  <si>
    <t>86</t>
  </si>
  <si>
    <t>C0</t>
  </si>
  <si>
    <t>Cheltuieli de natura salariala (rd.88+rd.92)</t>
  </si>
  <si>
    <t>87</t>
  </si>
  <si>
    <t>C1</t>
  </si>
  <si>
    <t>Cheltuieli cu salariile (rd. 89 + rd. 90+ rd. 91), din care:</t>
  </si>
  <si>
    <t>88</t>
  </si>
  <si>
    <t>a) salarii de baza</t>
  </si>
  <si>
    <t>89</t>
  </si>
  <si>
    <t>b) sporuri, prime si alte bonificatii aferente salariului de baza (conform CCM)</t>
  </si>
  <si>
    <t>90</t>
  </si>
  <si>
    <t>c) alte bonificatii cf CCM</t>
  </si>
  <si>
    <t>91</t>
  </si>
  <si>
    <t xml:space="preserve"> -</t>
  </si>
  <si>
    <t>C2</t>
  </si>
  <si>
    <t>Bonusuri (rd. 93 + rd. 96 + rd. 97 + rd. 98 + rd. 99), din care:</t>
  </si>
  <si>
    <t>92</t>
  </si>
  <si>
    <t>a) cheltuieli sociale prevazute la art. 25 din Legea nr. 227/2015 privind Codul fiscal, cu modificarile si completarile ulterioare, din care:</t>
  </si>
  <si>
    <t>93</t>
  </si>
  <si>
    <t>- tichete de cresa, cf. Legii nr. 193/2006, cu modificarile ulterioare;</t>
  </si>
  <si>
    <t>94</t>
  </si>
  <si>
    <t>- tichete cadou pentru cheltuieli sociale potrivit Legii nr. 193/2006, cu modificarile ulterioare;</t>
  </si>
  <si>
    <t>95</t>
  </si>
  <si>
    <t>b) tichete de masa;</t>
  </si>
  <si>
    <t>96</t>
  </si>
  <si>
    <t>c) tichete de vacanta;</t>
  </si>
  <si>
    <t>97</t>
  </si>
  <si>
    <t>d) ch. privind participarea salariatilor la profitul obtinut in anul precedent</t>
  </si>
  <si>
    <t>98</t>
  </si>
  <si>
    <t>e) alte cheltuieli conform CCM.</t>
  </si>
  <si>
    <t>99</t>
  </si>
  <si>
    <t>C3</t>
  </si>
  <si>
    <t>Alte cheltuieli cu personalul (rd. 101 + rd. 102 + rd. 103), din care:</t>
  </si>
  <si>
    <t>100</t>
  </si>
  <si>
    <t>a) ch. cu platile compensatorii aferente disponibilizarilor de personal</t>
  </si>
  <si>
    <t>101</t>
  </si>
  <si>
    <t>b) ch. cu drepturile salariale cuvenite in baza unor hotarari judecatoresti</t>
  </si>
  <si>
    <t>102</t>
  </si>
  <si>
    <t>c) cheltuieli de natura salariala aferente restructurarii, privatizarii, administrator special, alte comisii si comitete</t>
  </si>
  <si>
    <t>103</t>
  </si>
  <si>
    <t>C4</t>
  </si>
  <si>
    <t>Cheltuieli aferente contractului de mandat si a altor organe de conducere si control, comisii si comitete (rd. 105 + rd. 108 + rd. 111+ rd. 112), din care:</t>
  </si>
  <si>
    <t>104</t>
  </si>
  <si>
    <t>a) pentru directori/directorat</t>
  </si>
  <si>
    <t>105</t>
  </si>
  <si>
    <t>componenta fixa</t>
  </si>
  <si>
    <t>106</t>
  </si>
  <si>
    <t>componenta variabila</t>
  </si>
  <si>
    <t>107</t>
  </si>
  <si>
    <t>b) pentru consiliul de administratie/consiliul de supraveghere</t>
  </si>
  <si>
    <t>108</t>
  </si>
  <si>
    <t>109</t>
  </si>
  <si>
    <t>110</t>
  </si>
  <si>
    <t>c) pentru AGA si cenzori</t>
  </si>
  <si>
    <t>111</t>
  </si>
  <si>
    <t>d) pentru alte comisii si comitete constituite potrivit legii</t>
  </si>
  <si>
    <t>112</t>
  </si>
  <si>
    <t>C5</t>
  </si>
  <si>
    <t>Cheltuieli cu contributiile datorate de angajator</t>
  </si>
  <si>
    <t>113</t>
  </si>
  <si>
    <t>D. Alte cheltuieli de exploatare (rd. 115 + rd. 118+ rd. 119 + rd. 120 + rd. 121 + rd. 122), din care:</t>
  </si>
  <si>
    <t>114</t>
  </si>
  <si>
    <t>cheltuieli cu majorari, amenzi si penalitati (rd. 116 + rd. 117), din care:</t>
  </si>
  <si>
    <t>115</t>
  </si>
  <si>
    <t>- catre bugetul general consolidat</t>
  </si>
  <si>
    <t>116</t>
  </si>
  <si>
    <t>- catre alti creditori</t>
  </si>
  <si>
    <t>117</t>
  </si>
  <si>
    <t>cheltuieli privind activele imobilizate (reparatii si igienizare)</t>
  </si>
  <si>
    <t>118</t>
  </si>
  <si>
    <t>cheltuieli aferente transferurilor pentru plata personalului</t>
  </si>
  <si>
    <t>119</t>
  </si>
  <si>
    <t>alte cheltuieli</t>
  </si>
  <si>
    <t>120</t>
  </si>
  <si>
    <t>ch. cu amortizarea imobilizarilor corporale si necorporale</t>
  </si>
  <si>
    <t>121</t>
  </si>
  <si>
    <t>ajustari si deprecieri pentru pierdere de valoare si provizioane (rd. 123 - rd. 126), din care:</t>
  </si>
  <si>
    <t>122</t>
  </si>
  <si>
    <t>cheltuieli privind ajustarile si provizioanele, din care:</t>
  </si>
  <si>
    <t>123</t>
  </si>
  <si>
    <t>provizioane privind concediile de odihna neefectuate</t>
  </si>
  <si>
    <t>123a</t>
  </si>
  <si>
    <t>provizioane pentru deprecierea creantelor</t>
  </si>
  <si>
    <t>123b</t>
  </si>
  <si>
    <t>provizioane pentru deprecierea stocurilor fara miscare</t>
  </si>
  <si>
    <t>123c</t>
  </si>
  <si>
    <t>provizioane pentru alte riscuri</t>
  </si>
  <si>
    <t>123d</t>
  </si>
  <si>
    <t>provizioane pentru debitori diversi</t>
  </si>
  <si>
    <t>f1.2)</t>
  </si>
  <si>
    <t>provizioane in legatura cu contractul de mandat</t>
  </si>
  <si>
    <t>venituri din provizioane si ajustari pentru depreciere sau pierderi de valoare, din care:</t>
  </si>
  <si>
    <t>f2.1)</t>
  </si>
  <si>
    <t>din anularea provizioanelor (rd. 133 + rd. 134 + rd. 135), din care:</t>
  </si>
  <si>
    <t>- din participarea salariatilor la profit</t>
  </si>
  <si>
    <t>- din deprecierea imobilizarilor corporale si a activelor circulante</t>
  </si>
  <si>
    <t>- pt.riscuri diverse</t>
  </si>
  <si>
    <t>- din anulare provizioane privind concediile de odihna neefectuate</t>
  </si>
  <si>
    <t>130a</t>
  </si>
  <si>
    <t>- venituri din ajustari  depreciere creante</t>
  </si>
  <si>
    <t>130b</t>
  </si>
  <si>
    <t>Cheltuieli financiare (rd. 132+ rd. 135 + rd. 138), din care:</t>
  </si>
  <si>
    <t>cheltuieli privind dobanzile, din care:</t>
  </si>
  <si>
    <t>aferente creditelor pentru investitii</t>
  </si>
  <si>
    <t>aferente creditelor pentru activitatea curenta</t>
  </si>
  <si>
    <t>cheltuieli din diferente de curs valutar, din care:</t>
  </si>
  <si>
    <t>aferente activitatii de  investitii</t>
  </si>
  <si>
    <t>alte cheltuieli financiare</t>
  </si>
  <si>
    <t>Cheltuieli extraordinare</t>
  </si>
  <si>
    <t>III</t>
  </si>
  <si>
    <t>REZULTATUL BRUT (profit/pierdere) (rd. 1 - rd. 29)</t>
  </si>
  <si>
    <t>venituri neimpozabile</t>
  </si>
  <si>
    <t>cheltuieli nedeductibile fiscal</t>
  </si>
  <si>
    <t>IV</t>
  </si>
  <si>
    <t>IMPOZIT PE PROFIT</t>
  </si>
  <si>
    <t>V</t>
  </si>
  <si>
    <t>DATE DE FUNDAMENTARE</t>
  </si>
  <si>
    <t>Venituri totale din exploatare (rd. 2), din care:</t>
  </si>
  <si>
    <t>Venituri din subventii si transferuri – subventii pentru investitii BERD</t>
  </si>
  <si>
    <t>- alte venituri care nu se iau în calcul la determinarea productivității muncii, cf. Legii anuale a bugetului de stat</t>
  </si>
  <si>
    <t>Cheltuieli de natura salariala(rd.87), din care:</t>
  </si>
  <si>
    <t>Cheltuieli salariale datorate maj.salariului de baza minim brut</t>
  </si>
  <si>
    <t>Cheltuieli salariale aferente reintregirii cheltuielilor salariale ca urmare a acordarii unei cresteri salariale si a extinderii activitatii</t>
  </si>
  <si>
    <t>Cheltuieli salariale datorate  modificarilor legislative privind contributiile obligatorii</t>
  </si>
  <si>
    <t>cheltuieli cu salariile(rd.88)</t>
  </si>
  <si>
    <t>Nr. de personal prognozat la finele anului</t>
  </si>
  <si>
    <t>Nr. mediu de salariati</t>
  </si>
  <si>
    <t>Castigul mediu lunar pe salariat (lei/persoana) determinat pe baza cheltuielilor de natura salariala [(rd. 147-rd 93-rd.98)/rd. 153]/12 *1000</t>
  </si>
  <si>
    <t>154</t>
  </si>
  <si>
    <t>x</t>
  </si>
  <si>
    <t>Castigul mediu lunar pe salariat (lei/persoana) determinat pe baza cheltuielilor de natura salariala, recalculat cf. Legii anuale a bugetului de stat [(rd. 147-rd 93-rd.98-rd.148-rd.149-rd. 150)/rd. 153]/12 *1000)</t>
  </si>
  <si>
    <t>155</t>
  </si>
  <si>
    <t>Productivitatea muncii in unitati valorice pe total personal mediu  (mii lei/persoana) (rd. 2 /rd. 153)</t>
  </si>
  <si>
    <t>156</t>
  </si>
  <si>
    <t>Productivitatea muncii in unitati valorice pe total personal mediu  recalculata cf. Legii anuale a bugetului de stat (rd. 2-rd 145) /rd. 153</t>
  </si>
  <si>
    <t>157</t>
  </si>
  <si>
    <t>Productivitatea muncii in unitati fizice pe total personal mediu (cantitate produse finite/persoana) W =QPF /rd. 153</t>
  </si>
  <si>
    <t>158</t>
  </si>
  <si>
    <t>Elemente de calcul a productivitatii muncii in unitati fizice, din care:</t>
  </si>
  <si>
    <t>159</t>
  </si>
  <si>
    <t xml:space="preserve"> - cantitate produse finite(QPF)</t>
  </si>
  <si>
    <t>160</t>
  </si>
  <si>
    <r>
      <t>- pret mediu</t>
    </r>
    <r>
      <rPr>
        <b/>
        <sz val="11"/>
        <color indexed="8"/>
        <rFont val="Arial1"/>
        <family val="0"/>
      </rPr>
      <t>(</t>
    </r>
    <r>
      <rPr>
        <sz val="10"/>
        <color indexed="8"/>
        <rFont val="Times New Roman"/>
        <family val="1"/>
      </rPr>
      <t>P</t>
    </r>
    <r>
      <rPr>
        <b/>
        <sz val="11"/>
        <color indexed="8"/>
        <rFont val="Arial1"/>
        <family val="0"/>
      </rPr>
      <t>)</t>
    </r>
  </si>
  <si>
    <t>161</t>
  </si>
  <si>
    <t>- valoare = QPF x p</t>
  </si>
  <si>
    <t>162</t>
  </si>
  <si>
    <t>- pondere in venituri totale de exploatare = rd. 166/rd. 2</t>
  </si>
  <si>
    <t>163</t>
  </si>
  <si>
    <t>Plati restante</t>
  </si>
  <si>
    <t>164</t>
  </si>
  <si>
    <t>Creante comerciale  restante(rd 165+ rd 166+rd 167+rd 168+rd 169), din care:</t>
  </si>
  <si>
    <t>165</t>
  </si>
  <si>
    <t>- de la operatorii cu capital integral/majoritar de stat</t>
  </si>
  <si>
    <t>166</t>
  </si>
  <si>
    <t>- de la operatori cu capital privat</t>
  </si>
  <si>
    <t>167</t>
  </si>
  <si>
    <t>- de la bugetul de stat</t>
  </si>
  <si>
    <t>168</t>
  </si>
  <si>
    <t>- de la bugetul local</t>
  </si>
  <si>
    <t>169</t>
  </si>
  <si>
    <t>- de la alte entitati(alte creante restante)</t>
  </si>
  <si>
    <t>170</t>
  </si>
  <si>
    <t>Credite pentru finantarea activitatii curente(soldul ramas de rambursat)</t>
  </si>
  <si>
    <t>171</t>
  </si>
  <si>
    <t>DIRECTOR GENERAL,</t>
  </si>
  <si>
    <t>ing. GELU STAN</t>
  </si>
  <si>
    <t>DIRECTOR  TEHNIC-PRODUCTIE,</t>
  </si>
  <si>
    <t>DIRECTOR  ECONOMIC,</t>
  </si>
  <si>
    <t>ing. AUREL CONDURACHE</t>
  </si>
  <si>
    <t>ec. VIVIANA TANU</t>
  </si>
  <si>
    <t>S.F.C.</t>
  </si>
  <si>
    <t>D/M</t>
  </si>
  <si>
    <t>SEF SERV. FINAN. CONTABILITATE,</t>
  </si>
  <si>
    <t>3 expl/</t>
  </si>
  <si>
    <t>ec. IULIA MIRICA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</si>
</sst>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#,##0.00"/>
  </numFmts>
  <fonts count="8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1"/>
      <family val="0"/>
    </font>
    <font>
      <b/>
      <sz val="10"/>
      <color indexed="8"/>
      <name val="Times New Roman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justify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4" fontId="0" fillId="0" borderId="1" xfId="0" applyNumberForma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justify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justify" vertical="center" wrapText="1"/>
    </xf>
    <xf numFmtId="165" fontId="3" fillId="2" borderId="1" xfId="0" applyNumberFormat="1" applyFont="1" applyFill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justify" vertical="center" wrapText="1"/>
    </xf>
    <xf numFmtId="165" fontId="5" fillId="2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justify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5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2" borderId="1" xfId="0" applyNumberFormat="1" applyFont="1" applyFill="1" applyBorder="1" applyAlignment="1">
      <alignment horizontal="justify"/>
    </xf>
    <xf numFmtId="165" fontId="2" fillId="2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justify"/>
    </xf>
    <xf numFmtId="165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justify"/>
    </xf>
    <xf numFmtId="165" fontId="3" fillId="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08"/>
  <sheetViews>
    <sheetView tabSelected="1" workbookViewId="0" topLeftCell="A1">
      <selection activeCell="A1" sqref="A1"/>
    </sheetView>
  </sheetViews>
  <sheetFormatPr defaultColWidth="8" defaultRowHeight="14.25"/>
  <cols>
    <col min="1" max="1" width="3.3984375" style="1" customWidth="1"/>
    <col min="2" max="2" width="2.09765625" style="1" customWidth="1"/>
    <col min="3" max="3" width="3.19921875" style="2" customWidth="1"/>
    <col min="4" max="4" width="5.3984375" style="2" customWidth="1"/>
    <col min="5" max="5" width="40.3984375" style="2" customWidth="1"/>
    <col min="6" max="6" width="3.8984375" style="1" customWidth="1"/>
    <col min="7" max="7" width="8.69921875" style="1" customWidth="1"/>
    <col min="8" max="8" width="7.5" style="3" customWidth="1"/>
    <col min="9" max="9" width="7.69921875" style="1" customWidth="1"/>
    <col min="10" max="10" width="6.3984375" style="1" customWidth="1"/>
    <col min="11" max="11" width="8.3984375" style="1" customWidth="1"/>
    <col min="12" max="12" width="5.8984375" style="1" customWidth="1"/>
    <col min="13" max="13" width="6" style="1" customWidth="1"/>
    <col min="14" max="14" width="6.296875" style="1" customWidth="1"/>
    <col min="15" max="15" width="6.3984375" style="1" customWidth="1"/>
    <col min="16" max="16" width="5.8984375" style="1" customWidth="1"/>
    <col min="17" max="17" width="6" style="1" customWidth="1"/>
    <col min="18" max="16384" width="8.19921875" style="1" customWidth="1"/>
  </cols>
  <sheetData>
    <row r="1" spans="1:17" s="1" customFormat="1" ht="12.75">
      <c r="A1" s="4" t="s">
        <v>0</v>
      </c>
      <c r="B1" s="4"/>
      <c r="C1" s="4"/>
      <c r="D1" s="4"/>
      <c r="E1" s="4"/>
      <c r="P1" s="5"/>
      <c r="Q1" s="5"/>
    </row>
    <row r="2" spans="1:17" s="1" customFormat="1" ht="12.75">
      <c r="A2" s="4" t="s">
        <v>1</v>
      </c>
      <c r="B2" s="4"/>
      <c r="C2" s="4"/>
      <c r="D2" s="4"/>
      <c r="E2" s="4"/>
      <c r="N2" s="5" t="s">
        <v>2</v>
      </c>
      <c r="O2" s="5"/>
      <c r="P2" s="5"/>
      <c r="Q2" s="5"/>
    </row>
    <row r="3" spans="1:17" s="1" customFormat="1" ht="12.75">
      <c r="A3" s="4" t="s">
        <v>3</v>
      </c>
      <c r="B3" s="6"/>
      <c r="C3" s="6"/>
      <c r="D3" s="7"/>
      <c r="E3" s="7"/>
      <c r="I3" s="5"/>
      <c r="J3" s="5"/>
      <c r="K3" s="5"/>
      <c r="L3" s="5"/>
      <c r="M3" s="5"/>
      <c r="N3" s="5"/>
      <c r="O3" s="5"/>
      <c r="P3" s="5"/>
      <c r="Q3" s="5"/>
    </row>
    <row r="4" spans="1:17" s="1" customFormat="1" ht="12.75">
      <c r="A4" s="4"/>
      <c r="B4" s="6"/>
      <c r="C4" s="6"/>
      <c r="D4" s="7"/>
      <c r="E4" s="7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8" ht="12.75">
      <c r="A7" s="5"/>
      <c r="H7" s="1"/>
    </row>
    <row r="8" spans="8:17" ht="12.75">
      <c r="H8" s="1"/>
      <c r="I8" s="5" t="s">
        <v>6</v>
      </c>
      <c r="J8" s="5"/>
      <c r="K8" s="5"/>
      <c r="L8" s="5"/>
      <c r="M8" s="5"/>
      <c r="N8" s="5"/>
      <c r="O8" s="5"/>
      <c r="P8" s="5"/>
      <c r="Q8" s="5"/>
    </row>
    <row r="9" spans="1:17" ht="21.75" customHeight="1">
      <c r="A9" s="8"/>
      <c r="B9" s="8"/>
      <c r="C9" s="8"/>
      <c r="D9" s="9" t="s">
        <v>7</v>
      </c>
      <c r="E9" s="9"/>
      <c r="F9" s="9" t="s">
        <v>8</v>
      </c>
      <c r="G9" s="9" t="s">
        <v>9</v>
      </c>
      <c r="H9" s="9"/>
      <c r="I9" s="9" t="s">
        <v>10</v>
      </c>
      <c r="J9" s="9"/>
      <c r="K9" s="10" t="s">
        <v>11</v>
      </c>
      <c r="L9" s="11" t="s">
        <v>12</v>
      </c>
      <c r="M9" s="11" t="s">
        <v>12</v>
      </c>
      <c r="N9" s="12" t="s">
        <v>13</v>
      </c>
      <c r="O9" s="12"/>
      <c r="P9" s="12"/>
      <c r="Q9" s="12"/>
    </row>
    <row r="10" spans="1:17" ht="12.75" customHeight="1">
      <c r="A10" s="8"/>
      <c r="B10" s="8"/>
      <c r="C10" s="8"/>
      <c r="D10" s="9"/>
      <c r="E10" s="9"/>
      <c r="F10" s="9"/>
      <c r="G10" s="11" t="s">
        <v>14</v>
      </c>
      <c r="H10" s="11"/>
      <c r="I10" s="9" t="s">
        <v>15</v>
      </c>
      <c r="J10" s="13" t="s">
        <v>16</v>
      </c>
      <c r="K10" s="10"/>
      <c r="L10" s="9" t="s">
        <v>17</v>
      </c>
      <c r="M10" s="9" t="s">
        <v>18</v>
      </c>
      <c r="N10" s="14" t="s">
        <v>19</v>
      </c>
      <c r="O10" s="14" t="s">
        <v>20</v>
      </c>
      <c r="P10" s="9" t="s">
        <v>21</v>
      </c>
      <c r="Q10" s="9" t="s">
        <v>22</v>
      </c>
    </row>
    <row r="11" spans="1:17" ht="12.75">
      <c r="A11" s="8"/>
      <c r="B11" s="8"/>
      <c r="C11" s="8"/>
      <c r="D11" s="9"/>
      <c r="E11" s="9"/>
      <c r="F11" s="9"/>
      <c r="G11" s="11" t="s">
        <v>23</v>
      </c>
      <c r="H11" s="11" t="s">
        <v>24</v>
      </c>
      <c r="I11" s="11" t="s">
        <v>25</v>
      </c>
      <c r="J11" s="13"/>
      <c r="K11" s="13"/>
      <c r="L11" s="13"/>
      <c r="M11" s="13"/>
      <c r="N11" s="13"/>
      <c r="O11" s="13"/>
      <c r="P11" s="13"/>
      <c r="Q11" s="13"/>
    </row>
    <row r="12" spans="1:17" ht="14.25" customHeight="1">
      <c r="A12" s="11">
        <v>0</v>
      </c>
      <c r="B12" s="9">
        <v>1</v>
      </c>
      <c r="C12" s="9"/>
      <c r="D12" s="9">
        <v>2</v>
      </c>
      <c r="E12" s="9"/>
      <c r="F12" s="9">
        <v>3</v>
      </c>
      <c r="G12" s="9">
        <v>4</v>
      </c>
      <c r="H12" s="9">
        <v>5</v>
      </c>
      <c r="I12" s="9">
        <v>6</v>
      </c>
      <c r="J12" s="9">
        <v>7</v>
      </c>
      <c r="K12" s="9">
        <v>8</v>
      </c>
      <c r="L12" s="9">
        <v>9</v>
      </c>
      <c r="M12" s="9">
        <v>10</v>
      </c>
      <c r="N12" s="9">
        <v>11</v>
      </c>
      <c r="O12" s="9">
        <v>12</v>
      </c>
      <c r="P12" s="9">
        <v>13</v>
      </c>
      <c r="Q12" s="9">
        <v>14</v>
      </c>
    </row>
    <row r="13" spans="1:17" ht="12.75" customHeight="1">
      <c r="A13" s="15" t="s">
        <v>26</v>
      </c>
      <c r="B13" s="16"/>
      <c r="C13" s="17"/>
      <c r="D13" s="18" t="s">
        <v>27</v>
      </c>
      <c r="E13" s="18"/>
      <c r="F13" s="11">
        <v>1</v>
      </c>
      <c r="G13" s="19">
        <f>G14+G34+G40</f>
        <v>100189</v>
      </c>
      <c r="H13" s="19">
        <f>H14+H34+H40</f>
        <v>97820</v>
      </c>
      <c r="I13" s="19">
        <f>I14+I34+I40</f>
        <v>105506</v>
      </c>
      <c r="J13" s="19">
        <f>J14+J34+J40</f>
        <v>23328</v>
      </c>
      <c r="K13" s="19">
        <f>K14+K34+K40</f>
        <v>104019</v>
      </c>
      <c r="L13" s="20">
        <f>K13/H13*100</f>
        <v>106.33714986710284</v>
      </c>
      <c r="M13" s="20">
        <f>K13/I13*100</f>
        <v>98.59060148238015</v>
      </c>
      <c r="N13" s="19">
        <f>N14+N34+N40</f>
        <v>23328</v>
      </c>
      <c r="O13" s="19">
        <f>O14+O34+O40</f>
        <v>25280</v>
      </c>
      <c r="P13" s="19">
        <f>P14+P34+P40</f>
        <v>29527</v>
      </c>
      <c r="Q13" s="19">
        <f>Q14+Q34+Q40</f>
        <v>25884</v>
      </c>
    </row>
    <row r="14" spans="1:17" ht="12.75" customHeight="1">
      <c r="A14" s="8"/>
      <c r="B14" s="15">
        <v>1</v>
      </c>
      <c r="C14" s="17"/>
      <c r="D14" s="21" t="s">
        <v>28</v>
      </c>
      <c r="E14" s="21"/>
      <c r="F14" s="11">
        <v>2</v>
      </c>
      <c r="G14" s="19">
        <f>G15+G20+G21+G24+G25+G26</f>
        <v>99978</v>
      </c>
      <c r="H14" s="19">
        <f>H15+H20+H21+H24+H25+H26</f>
        <v>97609</v>
      </c>
      <c r="I14" s="19">
        <f>I15+I20+I21+I24+I25+I26</f>
        <v>105246</v>
      </c>
      <c r="J14" s="19">
        <f>J15+J20+J21+J24+J25+J26</f>
        <v>23144</v>
      </c>
      <c r="K14" s="19">
        <f>K15+K20+K21+K24+K25+K26</f>
        <v>103528</v>
      </c>
      <c r="L14" s="20">
        <f>K14/H14*100</f>
        <v>106.06399000092203</v>
      </c>
      <c r="M14" s="20">
        <f>K14/I14*100</f>
        <v>98.36763392432967</v>
      </c>
      <c r="N14" s="19">
        <f>N15+N20+N21+N24+N25+N26</f>
        <v>23144</v>
      </c>
      <c r="O14" s="19">
        <f>O15+O20+O21+O24+O25+O26</f>
        <v>25073</v>
      </c>
      <c r="P14" s="19">
        <f>P15+P20+P21+P24+P25+P26</f>
        <v>29477</v>
      </c>
      <c r="Q14" s="19">
        <f>Q15+Q20+Q21+Q24+Q25+Q26</f>
        <v>25834</v>
      </c>
    </row>
    <row r="15" spans="1:17" ht="12.75" customHeight="1">
      <c r="A15" s="8"/>
      <c r="B15" s="8"/>
      <c r="C15" s="17" t="s">
        <v>29</v>
      </c>
      <c r="D15" s="22" t="s">
        <v>30</v>
      </c>
      <c r="E15" s="22"/>
      <c r="F15" s="23">
        <v>3</v>
      </c>
      <c r="G15" s="24">
        <f>SUM(G16:G19)</f>
        <v>95430</v>
      </c>
      <c r="H15" s="24">
        <f>SUM(H16:H19)</f>
        <v>92742</v>
      </c>
      <c r="I15" s="24">
        <f>SUM(I16:I19)</f>
        <v>99826</v>
      </c>
      <c r="J15" s="24">
        <f>SUM(J16:J19)</f>
        <v>21772</v>
      </c>
      <c r="K15" s="24">
        <f>SUM(K16:K19)</f>
        <v>97676</v>
      </c>
      <c r="L15" s="25">
        <f>K15/H15*100</f>
        <v>105.32013542947101</v>
      </c>
      <c r="M15" s="25">
        <f>K15/I15*100</f>
        <v>97.84625247931402</v>
      </c>
      <c r="N15" s="24">
        <f>SUM(N16:N19)</f>
        <v>21772</v>
      </c>
      <c r="O15" s="24">
        <f>SUM(O16:O19)</f>
        <v>23756</v>
      </c>
      <c r="P15" s="24">
        <f>SUM(P16:P19)</f>
        <v>28008</v>
      </c>
      <c r="Q15" s="24">
        <f>SUM(Q16:Q19)</f>
        <v>24140</v>
      </c>
    </row>
    <row r="16" spans="1:17" ht="12.75">
      <c r="A16" s="8"/>
      <c r="B16" s="8"/>
      <c r="C16" s="8"/>
      <c r="D16" s="17" t="s">
        <v>31</v>
      </c>
      <c r="E16" s="17" t="s">
        <v>32</v>
      </c>
      <c r="F16" s="23">
        <v>4</v>
      </c>
      <c r="G16" s="26">
        <v>93389</v>
      </c>
      <c r="H16" s="24">
        <v>91140</v>
      </c>
      <c r="I16" s="27">
        <v>98322</v>
      </c>
      <c r="J16" s="27">
        <v>21519</v>
      </c>
      <c r="K16" s="24">
        <f>SUM(N16:Q16)</f>
        <v>96552</v>
      </c>
      <c r="L16" s="25">
        <f>K16/H16*100</f>
        <v>105.93811718235682</v>
      </c>
      <c r="M16" s="25">
        <f>K16/I16*100</f>
        <v>98.19979251845974</v>
      </c>
      <c r="N16" s="27">
        <v>21519</v>
      </c>
      <c r="O16" s="27">
        <v>23467</v>
      </c>
      <c r="P16" s="24">
        <f>27327+390</f>
        <v>27717</v>
      </c>
      <c r="Q16" s="24">
        <f>23332+517</f>
        <v>23849</v>
      </c>
    </row>
    <row r="17" spans="1:17" ht="14.25" customHeight="1">
      <c r="A17" s="8"/>
      <c r="B17" s="8"/>
      <c r="C17" s="8"/>
      <c r="D17" s="17" t="s">
        <v>33</v>
      </c>
      <c r="E17" s="28" t="s">
        <v>34</v>
      </c>
      <c r="F17" s="23">
        <v>5</v>
      </c>
      <c r="G17" s="26">
        <v>1910</v>
      </c>
      <c r="H17" s="24">
        <v>1497</v>
      </c>
      <c r="I17" s="24">
        <v>1400</v>
      </c>
      <c r="J17" s="24">
        <v>224</v>
      </c>
      <c r="K17" s="24">
        <f>SUM(N17:Q17)</f>
        <v>1000</v>
      </c>
      <c r="L17" s="25">
        <f>K17/H17*100</f>
        <v>66.8002672010688</v>
      </c>
      <c r="M17" s="25">
        <f>K17/I17*100</f>
        <v>71.42857142857143</v>
      </c>
      <c r="N17" s="24">
        <v>224</v>
      </c>
      <c r="O17" s="24">
        <v>256</v>
      </c>
      <c r="P17" s="24">
        <v>260</v>
      </c>
      <c r="Q17" s="24">
        <v>260</v>
      </c>
    </row>
    <row r="18" spans="1:17" ht="12.75">
      <c r="A18" s="8"/>
      <c r="B18" s="8"/>
      <c r="C18" s="8"/>
      <c r="D18" s="17" t="s">
        <v>35</v>
      </c>
      <c r="E18" s="28" t="s">
        <v>36</v>
      </c>
      <c r="F18" s="23">
        <v>6</v>
      </c>
      <c r="G18" s="26">
        <v>2</v>
      </c>
      <c r="H18" s="24">
        <v>1</v>
      </c>
      <c r="I18" s="24">
        <v>4</v>
      </c>
      <c r="J18" s="24">
        <v>0</v>
      </c>
      <c r="K18" s="24">
        <f>SUM(N18:Q18)</f>
        <v>3</v>
      </c>
      <c r="L18" s="25">
        <f>K18/H18*100</f>
        <v>300</v>
      </c>
      <c r="M18" s="25">
        <f>K18/I18*100</f>
        <v>75</v>
      </c>
      <c r="N18" s="24">
        <v>0</v>
      </c>
      <c r="O18" s="24">
        <v>1</v>
      </c>
      <c r="P18" s="24">
        <v>1</v>
      </c>
      <c r="Q18" s="24">
        <v>1</v>
      </c>
    </row>
    <row r="19" spans="1:17" ht="12.75">
      <c r="A19" s="8"/>
      <c r="B19" s="8"/>
      <c r="C19" s="8"/>
      <c r="D19" s="17" t="s">
        <v>37</v>
      </c>
      <c r="E19" s="28" t="s">
        <v>38</v>
      </c>
      <c r="F19" s="23">
        <v>7</v>
      </c>
      <c r="G19" s="26">
        <v>129</v>
      </c>
      <c r="H19" s="24">
        <v>104</v>
      </c>
      <c r="I19" s="24">
        <v>100</v>
      </c>
      <c r="J19" s="24">
        <v>29</v>
      </c>
      <c r="K19" s="24">
        <f>SUM(N19:Q19)</f>
        <v>121</v>
      </c>
      <c r="L19" s="25">
        <f>K19/H19*100</f>
        <v>116.34615384615385</v>
      </c>
      <c r="M19" s="25">
        <f>K19/I19*100</f>
        <v>121</v>
      </c>
      <c r="N19" s="24">
        <v>29</v>
      </c>
      <c r="O19" s="24">
        <v>32</v>
      </c>
      <c r="P19" s="24">
        <v>30</v>
      </c>
      <c r="Q19" s="24">
        <v>30</v>
      </c>
    </row>
    <row r="20" spans="1:17" ht="14.25" customHeight="1">
      <c r="A20" s="8"/>
      <c r="B20" s="8"/>
      <c r="C20" s="17" t="s">
        <v>39</v>
      </c>
      <c r="D20" s="22" t="s">
        <v>40</v>
      </c>
      <c r="E20" s="22"/>
      <c r="F20" s="23">
        <v>8</v>
      </c>
      <c r="G20" s="26">
        <v>0</v>
      </c>
      <c r="H20" s="24">
        <v>0</v>
      </c>
      <c r="I20" s="24">
        <v>0</v>
      </c>
      <c r="J20" s="24">
        <v>0</v>
      </c>
      <c r="K20" s="24">
        <f>SUM(N20:Q20)</f>
        <v>0</v>
      </c>
      <c r="L20" s="25" t="s">
        <v>41</v>
      </c>
      <c r="M20" s="25" t="s">
        <v>41</v>
      </c>
      <c r="N20" s="24">
        <v>0</v>
      </c>
      <c r="O20" s="24">
        <v>0</v>
      </c>
      <c r="P20" s="24">
        <v>0</v>
      </c>
      <c r="Q20" s="24">
        <v>0</v>
      </c>
    </row>
    <row r="21" spans="1:17" ht="12.75" customHeight="1">
      <c r="A21" s="8"/>
      <c r="B21" s="8"/>
      <c r="C21" s="17" t="s">
        <v>42</v>
      </c>
      <c r="D21" s="22" t="s">
        <v>43</v>
      </c>
      <c r="E21" s="22"/>
      <c r="F21" s="23">
        <v>9</v>
      </c>
      <c r="G21" s="26">
        <f>G22+G23</f>
        <v>0</v>
      </c>
      <c r="H21" s="26">
        <f>H22+H23</f>
        <v>0</v>
      </c>
      <c r="I21" s="26">
        <f>I22+I23</f>
        <v>0</v>
      </c>
      <c r="J21" s="26">
        <f>J22+J23</f>
        <v>0</v>
      </c>
      <c r="K21" s="26">
        <f>K22+K23</f>
        <v>425</v>
      </c>
      <c r="L21" s="25" t="s">
        <v>41</v>
      </c>
      <c r="M21" s="25" t="s">
        <v>41</v>
      </c>
      <c r="N21" s="26">
        <f>N22+N23</f>
        <v>0</v>
      </c>
      <c r="O21" s="29">
        <f>O22+O23</f>
        <v>0</v>
      </c>
      <c r="P21" s="26">
        <v>100</v>
      </c>
      <c r="Q21" s="26">
        <v>325</v>
      </c>
    </row>
    <row r="22" spans="1:17" ht="15.75" customHeight="1">
      <c r="A22" s="8"/>
      <c r="B22" s="8"/>
      <c r="C22" s="8"/>
      <c r="D22" s="17" t="s">
        <v>44</v>
      </c>
      <c r="E22" s="17" t="s">
        <v>45</v>
      </c>
      <c r="F22" s="23">
        <v>10</v>
      </c>
      <c r="G22" s="26">
        <v>0</v>
      </c>
      <c r="H22" s="24">
        <v>0</v>
      </c>
      <c r="I22" s="24">
        <v>0</v>
      </c>
      <c r="J22" s="24">
        <v>0</v>
      </c>
      <c r="K22" s="24">
        <f>SUM(N22:Q22)</f>
        <v>0</v>
      </c>
      <c r="L22" s="25" t="s">
        <v>41</v>
      </c>
      <c r="M22" s="25" t="s">
        <v>41</v>
      </c>
      <c r="N22" s="24">
        <v>0</v>
      </c>
      <c r="O22" s="24">
        <v>0</v>
      </c>
      <c r="P22" s="24">
        <v>0</v>
      </c>
      <c r="Q22" s="24">
        <v>0</v>
      </c>
    </row>
    <row r="23" spans="1:17" ht="12.75">
      <c r="A23" s="8"/>
      <c r="B23" s="8"/>
      <c r="C23" s="8"/>
      <c r="D23" s="17" t="s">
        <v>46</v>
      </c>
      <c r="E23" s="17" t="s">
        <v>47</v>
      </c>
      <c r="F23" s="23">
        <v>11</v>
      </c>
      <c r="G23" s="26">
        <v>0</v>
      </c>
      <c r="H23" s="24">
        <v>0</v>
      </c>
      <c r="I23" s="24">
        <v>0</v>
      </c>
      <c r="J23" s="24">
        <v>0</v>
      </c>
      <c r="K23" s="24">
        <f>SUM(N23:Q23)</f>
        <v>425</v>
      </c>
      <c r="L23" s="25" t="s">
        <v>41</v>
      </c>
      <c r="M23" s="25" t="s">
        <v>41</v>
      </c>
      <c r="N23" s="24">
        <v>0</v>
      </c>
      <c r="O23" s="24">
        <v>0</v>
      </c>
      <c r="P23" s="24">
        <v>100</v>
      </c>
      <c r="Q23" s="24">
        <v>325</v>
      </c>
    </row>
    <row r="24" spans="1:17" ht="12.75" customHeight="1">
      <c r="A24" s="8"/>
      <c r="B24" s="8"/>
      <c r="C24" s="17" t="s">
        <v>48</v>
      </c>
      <c r="D24" s="28" t="s">
        <v>49</v>
      </c>
      <c r="E24" s="28"/>
      <c r="F24" s="23">
        <v>12</v>
      </c>
      <c r="G24" s="26">
        <v>0</v>
      </c>
      <c r="H24" s="24">
        <v>0</v>
      </c>
      <c r="I24" s="27"/>
      <c r="J24" s="27"/>
      <c r="K24" s="24">
        <f>SUM(N24:Q24)</f>
        <v>0</v>
      </c>
      <c r="L24" s="25" t="s">
        <v>41</v>
      </c>
      <c r="M24" s="25" t="s">
        <v>41</v>
      </c>
      <c r="N24" s="24">
        <v>0</v>
      </c>
      <c r="O24" s="24">
        <v>0</v>
      </c>
      <c r="P24" s="24">
        <v>0</v>
      </c>
      <c r="Q24" s="24">
        <v>0</v>
      </c>
    </row>
    <row r="25" spans="1:17" ht="12.75" customHeight="1">
      <c r="A25" s="8"/>
      <c r="B25" s="8"/>
      <c r="C25" s="17" t="s">
        <v>50</v>
      </c>
      <c r="D25" s="28" t="s">
        <v>51</v>
      </c>
      <c r="E25" s="28"/>
      <c r="F25" s="23">
        <v>13</v>
      </c>
      <c r="G25" s="26">
        <v>186</v>
      </c>
      <c r="H25" s="24">
        <v>209</v>
      </c>
      <c r="I25" s="24">
        <v>250</v>
      </c>
      <c r="J25" s="24">
        <v>44</v>
      </c>
      <c r="K25" s="24">
        <f>SUM(N25:Q25)</f>
        <v>189</v>
      </c>
      <c r="L25" s="25">
        <f>K25/H25*100</f>
        <v>90.43062200956938</v>
      </c>
      <c r="M25" s="25">
        <f>K25/I25*100</f>
        <v>75.6</v>
      </c>
      <c r="N25" s="24">
        <v>44</v>
      </c>
      <c r="O25" s="24">
        <v>45</v>
      </c>
      <c r="P25" s="24">
        <v>50</v>
      </c>
      <c r="Q25" s="24">
        <v>50</v>
      </c>
    </row>
    <row r="26" spans="1:17" ht="12.75" customHeight="1">
      <c r="A26" s="8"/>
      <c r="B26" s="8"/>
      <c r="C26" s="17" t="s">
        <v>52</v>
      </c>
      <c r="D26" s="22" t="s">
        <v>53</v>
      </c>
      <c r="E26" s="22"/>
      <c r="F26" s="23">
        <v>14</v>
      </c>
      <c r="G26" s="24">
        <f>G27+G28+G31+G32+G33</f>
        <v>4362</v>
      </c>
      <c r="H26" s="24">
        <f>H27+H28+H31+H32+H33</f>
        <v>4658</v>
      </c>
      <c r="I26" s="24">
        <f>I27+I28+I31+I32+I33</f>
        <v>5170</v>
      </c>
      <c r="J26" s="24">
        <f>J27+J28+J31+J32+J33</f>
        <v>1328</v>
      </c>
      <c r="K26" s="24">
        <f>K27+K28+K31+K32+K33</f>
        <v>5238</v>
      </c>
      <c r="L26" s="25">
        <f>K26/H26*100</f>
        <v>112.45169600686991</v>
      </c>
      <c r="M26" s="25">
        <f>K26/I26*100</f>
        <v>101.31528046421663</v>
      </c>
      <c r="N26" s="24">
        <f>N27+N28+N31+N32+N33</f>
        <v>1328</v>
      </c>
      <c r="O26" s="24">
        <f>O27+O28+O31+O32+O33</f>
        <v>1272</v>
      </c>
      <c r="P26" s="24">
        <f>P27+P28+P31+P32+P33</f>
        <v>1319</v>
      </c>
      <c r="Q26" s="24">
        <f>Q27+Q28+Q31+Q32+Q33</f>
        <v>1319</v>
      </c>
    </row>
    <row r="27" spans="1:17" ht="12.75">
      <c r="A27" s="8"/>
      <c r="B27" s="8"/>
      <c r="C27" s="8"/>
      <c r="D27" s="17" t="s">
        <v>54</v>
      </c>
      <c r="E27" s="28" t="s">
        <v>55</v>
      </c>
      <c r="F27" s="23">
        <v>15</v>
      </c>
      <c r="G27" s="26">
        <v>362</v>
      </c>
      <c r="H27" s="24">
        <v>397</v>
      </c>
      <c r="I27" s="27">
        <v>270</v>
      </c>
      <c r="J27" s="27">
        <v>126</v>
      </c>
      <c r="K27" s="24">
        <f>SUM(N27:Q27)</f>
        <v>438</v>
      </c>
      <c r="L27" s="25">
        <f>K27/H27*100</f>
        <v>110.32745591939546</v>
      </c>
      <c r="M27" s="25">
        <f>K27/I27*100</f>
        <v>162.22222222222223</v>
      </c>
      <c r="N27" s="27">
        <v>126</v>
      </c>
      <c r="O27" s="27">
        <v>112</v>
      </c>
      <c r="P27" s="24">
        <v>100</v>
      </c>
      <c r="Q27" s="24">
        <v>100</v>
      </c>
    </row>
    <row r="28" spans="1:17" ht="12.75">
      <c r="A28" s="8"/>
      <c r="B28" s="8"/>
      <c r="C28" s="8"/>
      <c r="D28" s="17" t="s">
        <v>56</v>
      </c>
      <c r="E28" s="28" t="s">
        <v>57</v>
      </c>
      <c r="F28" s="23">
        <v>16</v>
      </c>
      <c r="G28" s="24">
        <v>0</v>
      </c>
      <c r="H28" s="24">
        <v>0</v>
      </c>
      <c r="I28" s="24">
        <v>0</v>
      </c>
      <c r="J28" s="24">
        <v>0</v>
      </c>
      <c r="K28" s="24">
        <f>SUM(N28:Q28)</f>
        <v>0</v>
      </c>
      <c r="L28" s="25" t="s">
        <v>41</v>
      </c>
      <c r="M28" s="25" t="s">
        <v>41</v>
      </c>
      <c r="N28" s="24">
        <v>0</v>
      </c>
      <c r="O28" s="24">
        <v>0</v>
      </c>
      <c r="P28" s="24">
        <v>0</v>
      </c>
      <c r="Q28" s="24">
        <v>0</v>
      </c>
    </row>
    <row r="29" spans="1:17" ht="12.75">
      <c r="A29" s="8"/>
      <c r="B29" s="8"/>
      <c r="C29" s="8"/>
      <c r="D29" s="17"/>
      <c r="E29" s="17" t="s">
        <v>58</v>
      </c>
      <c r="F29" s="23">
        <v>17</v>
      </c>
      <c r="G29" s="24">
        <v>0</v>
      </c>
      <c r="H29" s="24">
        <v>0</v>
      </c>
      <c r="I29" s="24">
        <v>0</v>
      </c>
      <c r="J29" s="24">
        <v>0</v>
      </c>
      <c r="K29" s="24">
        <f>SUM(N29:Q29)</f>
        <v>0</v>
      </c>
      <c r="L29" s="25" t="s">
        <v>41</v>
      </c>
      <c r="M29" s="25" t="s">
        <v>41</v>
      </c>
      <c r="N29" s="24">
        <v>0</v>
      </c>
      <c r="O29" s="24">
        <v>0</v>
      </c>
      <c r="P29" s="24">
        <v>0</v>
      </c>
      <c r="Q29" s="24">
        <v>0</v>
      </c>
    </row>
    <row r="30" spans="1:17" ht="12.75">
      <c r="A30" s="8"/>
      <c r="B30" s="8"/>
      <c r="C30" s="8"/>
      <c r="D30" s="17"/>
      <c r="E30" s="17" t="s">
        <v>59</v>
      </c>
      <c r="F30" s="23">
        <v>18</v>
      </c>
      <c r="G30" s="24">
        <v>0</v>
      </c>
      <c r="H30" s="24">
        <v>0</v>
      </c>
      <c r="I30" s="24">
        <v>0</v>
      </c>
      <c r="J30" s="24">
        <v>0</v>
      </c>
      <c r="K30" s="24">
        <f>SUM(N30:Q30)</f>
        <v>0</v>
      </c>
      <c r="L30" s="25" t="s">
        <v>41</v>
      </c>
      <c r="M30" s="25" t="s">
        <v>41</v>
      </c>
      <c r="N30" s="24">
        <v>0</v>
      </c>
      <c r="O30" s="24">
        <v>0</v>
      </c>
      <c r="P30" s="24">
        <v>0</v>
      </c>
      <c r="Q30" s="24">
        <v>0</v>
      </c>
    </row>
    <row r="31" spans="1:17" ht="12.75">
      <c r="A31" s="8"/>
      <c r="B31" s="8"/>
      <c r="C31" s="8"/>
      <c r="D31" s="17" t="s">
        <v>60</v>
      </c>
      <c r="E31" s="17" t="s">
        <v>61</v>
      </c>
      <c r="F31" s="23">
        <v>19</v>
      </c>
      <c r="G31" s="27">
        <v>4000</v>
      </c>
      <c r="H31" s="27">
        <v>3977</v>
      </c>
      <c r="I31" s="27">
        <v>4000</v>
      </c>
      <c r="J31" s="27">
        <v>1127</v>
      </c>
      <c r="K31" s="24">
        <f>SUM(N31:Q31)</f>
        <v>4500</v>
      </c>
      <c r="L31" s="25">
        <f>K31/H31*100</f>
        <v>113.1506160422429</v>
      </c>
      <c r="M31" s="25">
        <f>K31/I31*100</f>
        <v>112.5</v>
      </c>
      <c r="N31" s="27">
        <v>1127</v>
      </c>
      <c r="O31" s="24">
        <v>1085</v>
      </c>
      <c r="P31" s="24">
        <v>1144</v>
      </c>
      <c r="Q31" s="24">
        <v>1144</v>
      </c>
    </row>
    <row r="32" spans="1:17" ht="12.75">
      <c r="A32" s="8"/>
      <c r="B32" s="8"/>
      <c r="C32" s="8"/>
      <c r="D32" s="17" t="s">
        <v>62</v>
      </c>
      <c r="E32" s="17" t="s">
        <v>63</v>
      </c>
      <c r="F32" s="23">
        <v>20</v>
      </c>
      <c r="G32" s="24">
        <v>0</v>
      </c>
      <c r="H32" s="24">
        <v>0</v>
      </c>
      <c r="I32" s="24">
        <v>0</v>
      </c>
      <c r="J32" s="24">
        <v>0</v>
      </c>
      <c r="K32" s="24">
        <f>SUM(N32:Q32)</f>
        <v>0</v>
      </c>
      <c r="L32" s="25" t="s">
        <v>41</v>
      </c>
      <c r="M32" s="25" t="s">
        <v>41</v>
      </c>
      <c r="N32" s="24">
        <v>0</v>
      </c>
      <c r="O32" s="24">
        <v>0</v>
      </c>
      <c r="P32" s="24">
        <v>0</v>
      </c>
      <c r="Q32" s="24">
        <v>0</v>
      </c>
    </row>
    <row r="33" spans="1:17" ht="12.75">
      <c r="A33" s="8"/>
      <c r="B33" s="8"/>
      <c r="C33" s="8"/>
      <c r="D33" s="28" t="s">
        <v>64</v>
      </c>
      <c r="E33" s="28" t="s">
        <v>65</v>
      </c>
      <c r="F33" s="23">
        <v>21</v>
      </c>
      <c r="G33" s="24">
        <v>0</v>
      </c>
      <c r="H33" s="24">
        <v>284</v>
      </c>
      <c r="I33" s="24">
        <v>900</v>
      </c>
      <c r="J33" s="24">
        <v>75</v>
      </c>
      <c r="K33" s="24">
        <f>SUM(N33:Q33)</f>
        <v>300</v>
      </c>
      <c r="L33" s="25">
        <f>K33/H33*100</f>
        <v>105.63380281690141</v>
      </c>
      <c r="M33" s="25">
        <f>K33/I33*100</f>
        <v>33.33333333333333</v>
      </c>
      <c r="N33" s="24">
        <v>75</v>
      </c>
      <c r="O33" s="24">
        <v>75</v>
      </c>
      <c r="P33" s="24">
        <v>75</v>
      </c>
      <c r="Q33" s="24">
        <v>75</v>
      </c>
    </row>
    <row r="34" spans="1:17" ht="12.75" customHeight="1">
      <c r="A34" s="8"/>
      <c r="B34" s="15" t="s">
        <v>66</v>
      </c>
      <c r="C34" s="17"/>
      <c r="D34" s="30" t="s">
        <v>67</v>
      </c>
      <c r="E34" s="30"/>
      <c r="F34" s="11">
        <v>22</v>
      </c>
      <c r="G34" s="19">
        <f>G35+G36+G37+G38+G39</f>
        <v>211</v>
      </c>
      <c r="H34" s="19">
        <f>H35+H36+H37+H38+H39</f>
        <v>211</v>
      </c>
      <c r="I34" s="19">
        <f>I35+I36+I37+I38+I39</f>
        <v>260</v>
      </c>
      <c r="J34" s="19">
        <f>J35+J36+J37+J38+J39</f>
        <v>184</v>
      </c>
      <c r="K34" s="19">
        <f>K35+K36+K37+K38+K39</f>
        <v>491</v>
      </c>
      <c r="L34" s="20">
        <f>K34/H34*100</f>
        <v>232.70142180094786</v>
      </c>
      <c r="M34" s="20">
        <f>K34/I34*100</f>
        <v>188.84615384615384</v>
      </c>
      <c r="N34" s="19">
        <f>N35+N36+N37+N38+N39</f>
        <v>184</v>
      </c>
      <c r="O34" s="19">
        <f>O35+O36+O37+O38+O39</f>
        <v>207</v>
      </c>
      <c r="P34" s="19">
        <f>P35+P36+P37+P38+P39</f>
        <v>50</v>
      </c>
      <c r="Q34" s="19">
        <f>Q35+Q36+Q37+Q38+Q39</f>
        <v>50</v>
      </c>
    </row>
    <row r="35" spans="1:17" ht="14.25" customHeight="1">
      <c r="A35" s="8"/>
      <c r="B35" s="8"/>
      <c r="C35" s="17" t="s">
        <v>29</v>
      </c>
      <c r="D35" s="22" t="s">
        <v>68</v>
      </c>
      <c r="E35" s="22"/>
      <c r="F35" s="23">
        <v>23</v>
      </c>
      <c r="G35" s="24">
        <v>0</v>
      </c>
      <c r="H35" s="24">
        <v>0</v>
      </c>
      <c r="I35" s="24">
        <v>0</v>
      </c>
      <c r="J35" s="24">
        <v>0</v>
      </c>
      <c r="K35" s="24">
        <f>SUM(N35:Q35)</f>
        <v>0</v>
      </c>
      <c r="L35" s="25"/>
      <c r="M35" s="25" t="s">
        <v>41</v>
      </c>
      <c r="N35" s="24">
        <v>0</v>
      </c>
      <c r="O35" s="24">
        <v>0</v>
      </c>
      <c r="P35" s="24">
        <v>0</v>
      </c>
      <c r="Q35" s="24">
        <v>0</v>
      </c>
    </row>
    <row r="36" spans="1:17" ht="14.25" customHeight="1">
      <c r="A36" s="8"/>
      <c r="B36" s="8"/>
      <c r="C36" s="17" t="s">
        <v>39</v>
      </c>
      <c r="D36" s="22" t="s">
        <v>69</v>
      </c>
      <c r="E36" s="22"/>
      <c r="F36" s="23">
        <v>24</v>
      </c>
      <c r="G36" s="24">
        <v>0</v>
      </c>
      <c r="H36" s="24">
        <v>0</v>
      </c>
      <c r="I36" s="24">
        <v>0</v>
      </c>
      <c r="J36" s="24">
        <v>0</v>
      </c>
      <c r="K36" s="24">
        <f>SUM(N36:Q36)</f>
        <v>0</v>
      </c>
      <c r="L36" s="25"/>
      <c r="M36" s="25" t="s">
        <v>41</v>
      </c>
      <c r="N36" s="24">
        <v>0</v>
      </c>
      <c r="O36" s="24">
        <v>0</v>
      </c>
      <c r="P36" s="24">
        <v>0</v>
      </c>
      <c r="Q36" s="24">
        <v>0</v>
      </c>
    </row>
    <row r="37" spans="1:17" ht="14.25" customHeight="1">
      <c r="A37" s="8"/>
      <c r="B37" s="8"/>
      <c r="C37" s="17" t="s">
        <v>42</v>
      </c>
      <c r="D37" s="22" t="s">
        <v>70</v>
      </c>
      <c r="E37" s="22"/>
      <c r="F37" s="23">
        <v>25</v>
      </c>
      <c r="G37" s="26">
        <v>2</v>
      </c>
      <c r="H37" s="24">
        <v>1</v>
      </c>
      <c r="I37" s="24">
        <v>0</v>
      </c>
      <c r="J37" s="24">
        <v>0</v>
      </c>
      <c r="K37" s="24">
        <f>SUM(N37:Q37)</f>
        <v>0</v>
      </c>
      <c r="L37" s="24">
        <f>K37/H37*100</f>
        <v>0</v>
      </c>
      <c r="M37" s="25" t="s">
        <v>41</v>
      </c>
      <c r="N37" s="24">
        <v>0</v>
      </c>
      <c r="O37" s="24">
        <v>0</v>
      </c>
      <c r="P37" s="24">
        <v>0</v>
      </c>
      <c r="Q37" s="24">
        <v>0</v>
      </c>
    </row>
    <row r="38" spans="1:17" ht="14.25" customHeight="1">
      <c r="A38" s="8"/>
      <c r="B38" s="8"/>
      <c r="C38" s="17" t="s">
        <v>48</v>
      </c>
      <c r="D38" s="22" t="s">
        <v>71</v>
      </c>
      <c r="E38" s="22"/>
      <c r="F38" s="23">
        <v>26</v>
      </c>
      <c r="G38" s="26">
        <v>209</v>
      </c>
      <c r="H38" s="24">
        <v>210</v>
      </c>
      <c r="I38" s="24">
        <v>260</v>
      </c>
      <c r="J38" s="24">
        <v>184</v>
      </c>
      <c r="K38" s="24">
        <f>SUM(N38:Q38)</f>
        <v>491</v>
      </c>
      <c r="L38" s="25">
        <f>K38/H38*100</f>
        <v>233.80952380952382</v>
      </c>
      <c r="M38" s="25">
        <f>K38/I38*100</f>
        <v>188.84615384615384</v>
      </c>
      <c r="N38" s="24">
        <v>184</v>
      </c>
      <c r="O38" s="24">
        <v>207</v>
      </c>
      <c r="P38" s="24">
        <v>50</v>
      </c>
      <c r="Q38" s="24">
        <v>50</v>
      </c>
    </row>
    <row r="39" spans="1:17" ht="14.25" customHeight="1">
      <c r="A39" s="8"/>
      <c r="B39" s="8"/>
      <c r="C39" s="17" t="s">
        <v>50</v>
      </c>
      <c r="D39" s="22" t="s">
        <v>72</v>
      </c>
      <c r="E39" s="22"/>
      <c r="F39" s="23">
        <v>27</v>
      </c>
      <c r="G39" s="24">
        <v>0</v>
      </c>
      <c r="H39" s="24">
        <v>0</v>
      </c>
      <c r="I39" s="24">
        <v>0</v>
      </c>
      <c r="J39" s="24">
        <v>0</v>
      </c>
      <c r="K39" s="24">
        <f>SUM(N39:Q39)</f>
        <v>0</v>
      </c>
      <c r="L39" s="25" t="s">
        <v>41</v>
      </c>
      <c r="M39" s="25" t="s">
        <v>41</v>
      </c>
      <c r="N39" s="24">
        <v>0</v>
      </c>
      <c r="O39" s="24">
        <v>0</v>
      </c>
      <c r="P39" s="24">
        <v>0</v>
      </c>
      <c r="Q39" s="24">
        <v>0</v>
      </c>
    </row>
    <row r="40" spans="1:17" ht="14.25" customHeight="1">
      <c r="A40" s="8"/>
      <c r="B40" s="15" t="s">
        <v>73</v>
      </c>
      <c r="C40" s="31"/>
      <c r="D40" s="30" t="s">
        <v>74</v>
      </c>
      <c r="E40" s="30"/>
      <c r="F40" s="11">
        <v>28</v>
      </c>
      <c r="G40" s="24">
        <v>0</v>
      </c>
      <c r="H40" s="24">
        <v>0</v>
      </c>
      <c r="I40" s="24">
        <v>0</v>
      </c>
      <c r="J40" s="24">
        <v>0</v>
      </c>
      <c r="K40" s="24">
        <f>SUM(N40:Q40)</f>
        <v>0</v>
      </c>
      <c r="L40" s="25" t="s">
        <v>41</v>
      </c>
      <c r="M40" s="25" t="s">
        <v>41</v>
      </c>
      <c r="N40" s="24">
        <v>0</v>
      </c>
      <c r="O40" s="24">
        <v>0</v>
      </c>
      <c r="P40" s="24">
        <v>0</v>
      </c>
      <c r="Q40" s="24">
        <v>0</v>
      </c>
    </row>
    <row r="41" spans="1:17" ht="12.75" customHeight="1">
      <c r="A41" s="15" t="s">
        <v>75</v>
      </c>
      <c r="B41" s="32" t="s">
        <v>76</v>
      </c>
      <c r="C41" s="32"/>
      <c r="D41" s="32"/>
      <c r="E41" s="32"/>
      <c r="F41" s="11">
        <v>29</v>
      </c>
      <c r="G41" s="19">
        <f>G42+G151+G159</f>
        <v>87584.6</v>
      </c>
      <c r="H41" s="19">
        <f>H42+H151+H159</f>
        <v>86521</v>
      </c>
      <c r="I41" s="19">
        <f>I42+I151+I159</f>
        <v>95580.63500000001</v>
      </c>
      <c r="J41" s="19">
        <f>J42+J151+J159</f>
        <v>22158</v>
      </c>
      <c r="K41" s="19">
        <f>K42+K151+K159</f>
        <v>99134.4</v>
      </c>
      <c r="L41" s="20">
        <f>K41/H41*100</f>
        <v>114.57842604685567</v>
      </c>
      <c r="M41" s="20">
        <f>K41/I41*100</f>
        <v>103.71808055052153</v>
      </c>
      <c r="N41" s="19">
        <f>N42+N151+N159</f>
        <v>22158</v>
      </c>
      <c r="O41" s="19">
        <f>O42+O151+O159</f>
        <v>25100.3</v>
      </c>
      <c r="P41" s="19">
        <f>P42+P151+P159</f>
        <v>26086.295</v>
      </c>
      <c r="Q41" s="19">
        <f>Q42+Q151+Q159</f>
        <v>25789.805</v>
      </c>
    </row>
    <row r="42" spans="1:17" ht="20.25" customHeight="1">
      <c r="A42" s="8"/>
      <c r="B42" s="16" t="s">
        <v>77</v>
      </c>
      <c r="C42" s="30" t="s">
        <v>78</v>
      </c>
      <c r="D42" s="30"/>
      <c r="E42" s="30"/>
      <c r="F42" s="11">
        <v>30</v>
      </c>
      <c r="G42" s="19">
        <f>G43+G93+G100+G128</f>
        <v>86559.6</v>
      </c>
      <c r="H42" s="19">
        <f>H43+H93+H100+H128</f>
        <v>85370</v>
      </c>
      <c r="I42" s="19">
        <f>I43+I93+I100+I128</f>
        <v>93736.63500000001</v>
      </c>
      <c r="J42" s="19">
        <f>J43+J93+J100+J128</f>
        <v>21931</v>
      </c>
      <c r="K42" s="19">
        <f>K43+K93+K100+K128</f>
        <v>97535.4</v>
      </c>
      <c r="L42" s="20">
        <f>K42/H42*100</f>
        <v>114.25020499004333</v>
      </c>
      <c r="M42" s="20">
        <f>K42/I42*100</f>
        <v>104.05259373776323</v>
      </c>
      <c r="N42" s="19">
        <f>N43+N93+N100+N128</f>
        <v>21931</v>
      </c>
      <c r="O42" s="19">
        <f>O43+O93+O100+O128</f>
        <v>24765.3</v>
      </c>
      <c r="P42" s="19">
        <f>P43+P93+P100+P128</f>
        <v>25632.295</v>
      </c>
      <c r="Q42" s="19">
        <f>Q43+Q93+Q100+Q128</f>
        <v>25206.805</v>
      </c>
    </row>
    <row r="43" spans="1:17" ht="12.75" customHeight="1">
      <c r="A43" s="8"/>
      <c r="B43" s="8"/>
      <c r="C43" s="30" t="s">
        <v>79</v>
      </c>
      <c r="D43" s="30"/>
      <c r="E43" s="30"/>
      <c r="F43" s="11">
        <v>31</v>
      </c>
      <c r="G43" s="19">
        <f>G44+G52+G58</f>
        <v>28808</v>
      </c>
      <c r="H43" s="19">
        <f>H44+H52+H58</f>
        <v>27943</v>
      </c>
      <c r="I43" s="19">
        <f>I44+I52+I58</f>
        <v>31404</v>
      </c>
      <c r="J43" s="19">
        <f>J44+J52+J58</f>
        <v>7653</v>
      </c>
      <c r="K43" s="19">
        <f>K44+K52+K58</f>
        <v>31688</v>
      </c>
      <c r="L43" s="20">
        <f>K43/H43*100</f>
        <v>113.40228321941095</v>
      </c>
      <c r="M43" s="20">
        <f>K43/I43*100</f>
        <v>100.90434339574577</v>
      </c>
      <c r="N43" s="19">
        <f>N44+N52+N58</f>
        <v>7653</v>
      </c>
      <c r="O43" s="19">
        <f>O44+O52+O58</f>
        <v>7996</v>
      </c>
      <c r="P43" s="19">
        <f>P44+P52+P58</f>
        <v>8337</v>
      </c>
      <c r="Q43" s="19">
        <f>Q44+Q52+Q58</f>
        <v>7702</v>
      </c>
    </row>
    <row r="44" spans="1:17" ht="12.75" customHeight="1">
      <c r="A44" s="8"/>
      <c r="B44" s="8"/>
      <c r="C44" s="17" t="s">
        <v>80</v>
      </c>
      <c r="D44" s="22" t="s">
        <v>81</v>
      </c>
      <c r="E44" s="22"/>
      <c r="F44" s="23">
        <v>32</v>
      </c>
      <c r="G44" s="27">
        <f>G45+G46+G49+G50+G51</f>
        <v>15980</v>
      </c>
      <c r="H44" s="27">
        <f>H45+H46+H49+H50+H51</f>
        <v>15882</v>
      </c>
      <c r="I44" s="27">
        <f>I45+I46+I49+I50+I51</f>
        <v>19094</v>
      </c>
      <c r="J44" s="27">
        <f>J45+J46+J49+J50+J51</f>
        <v>5026</v>
      </c>
      <c r="K44" s="27">
        <f>K45+K46+K49+K50+K51</f>
        <v>19520</v>
      </c>
      <c r="L44" s="25">
        <f>K44/H44*100</f>
        <v>122.90643495781389</v>
      </c>
      <c r="M44" s="25">
        <f>K44/I44*100</f>
        <v>102.23106735100032</v>
      </c>
      <c r="N44" s="27">
        <f>N45+N46+N49+N50+N51</f>
        <v>5026</v>
      </c>
      <c r="O44" s="27">
        <f>O45+O46+O49+O50+O51</f>
        <v>4767</v>
      </c>
      <c r="P44" s="27">
        <f>P45+P46+P49+P50+P51</f>
        <v>4950</v>
      </c>
      <c r="Q44" s="27">
        <f>Q45+Q46+Q49+Q50+Q51</f>
        <v>4777</v>
      </c>
    </row>
    <row r="45" spans="1:17" ht="14.25" customHeight="1">
      <c r="A45" s="8"/>
      <c r="B45" s="8"/>
      <c r="C45" s="17" t="s">
        <v>29</v>
      </c>
      <c r="D45" s="22" t="s">
        <v>82</v>
      </c>
      <c r="E45" s="22"/>
      <c r="F45" s="23">
        <v>33</v>
      </c>
      <c r="G45" s="26">
        <v>321</v>
      </c>
      <c r="H45" s="24">
        <v>284</v>
      </c>
      <c r="I45" s="27">
        <v>290</v>
      </c>
      <c r="J45" s="27">
        <v>68</v>
      </c>
      <c r="K45" s="24">
        <f>SUM(N45:Q45)</f>
        <v>329</v>
      </c>
      <c r="L45" s="25">
        <f>K45/H45*100</f>
        <v>115.8450704225352</v>
      </c>
      <c r="M45" s="25">
        <f>K45/I45*100</f>
        <v>113.44827586206895</v>
      </c>
      <c r="N45" s="27">
        <v>68</v>
      </c>
      <c r="O45" s="27">
        <v>81</v>
      </c>
      <c r="P45" s="24">
        <v>90</v>
      </c>
      <c r="Q45" s="24">
        <v>90</v>
      </c>
    </row>
    <row r="46" spans="1:17" ht="14.25" customHeight="1">
      <c r="A46" s="8"/>
      <c r="B46" s="8"/>
      <c r="C46" s="17" t="s">
        <v>39</v>
      </c>
      <c r="D46" s="22" t="s">
        <v>83</v>
      </c>
      <c r="E46" s="22"/>
      <c r="F46" s="23">
        <v>34</v>
      </c>
      <c r="G46" s="26">
        <v>2982</v>
      </c>
      <c r="H46" s="24">
        <v>3025</v>
      </c>
      <c r="I46" s="27">
        <v>2930</v>
      </c>
      <c r="J46" s="27">
        <v>844</v>
      </c>
      <c r="K46" s="24">
        <f>SUM(N46:Q46)</f>
        <v>3244</v>
      </c>
      <c r="L46" s="25">
        <f>K46/H46*100</f>
        <v>107.23966942148759</v>
      </c>
      <c r="M46" s="25">
        <f>K46/I46*100</f>
        <v>110.71672354948805</v>
      </c>
      <c r="N46" s="27">
        <v>844</v>
      </c>
      <c r="O46" s="27">
        <v>800</v>
      </c>
      <c r="P46" s="27">
        <v>800</v>
      </c>
      <c r="Q46" s="27">
        <v>800</v>
      </c>
    </row>
    <row r="47" spans="1:17" ht="12.75">
      <c r="A47" s="8"/>
      <c r="B47" s="8"/>
      <c r="C47" s="8"/>
      <c r="D47" s="17" t="s">
        <v>84</v>
      </c>
      <c r="E47" s="17" t="s">
        <v>85</v>
      </c>
      <c r="F47" s="23">
        <v>35</v>
      </c>
      <c r="G47" s="26">
        <v>725</v>
      </c>
      <c r="H47" s="24">
        <v>700</v>
      </c>
      <c r="I47" s="24">
        <v>700</v>
      </c>
      <c r="J47" s="24">
        <v>165</v>
      </c>
      <c r="K47" s="24">
        <f>SUM(N47:Q47)</f>
        <v>697</v>
      </c>
      <c r="L47" s="25">
        <f>K47/H47*100</f>
        <v>99.57142857142857</v>
      </c>
      <c r="M47" s="25">
        <f>K47/I47*100</f>
        <v>99.57142857142857</v>
      </c>
      <c r="N47" s="24">
        <v>165</v>
      </c>
      <c r="O47" s="24">
        <v>192</v>
      </c>
      <c r="P47" s="24">
        <v>190</v>
      </c>
      <c r="Q47" s="24">
        <v>150</v>
      </c>
    </row>
    <row r="48" spans="1:17" ht="12.75">
      <c r="A48" s="8"/>
      <c r="B48" s="8"/>
      <c r="C48" s="8"/>
      <c r="D48" s="17" t="s">
        <v>86</v>
      </c>
      <c r="E48" s="17" t="s">
        <v>87</v>
      </c>
      <c r="F48" s="23">
        <v>36</v>
      </c>
      <c r="G48" s="26">
        <v>1401</v>
      </c>
      <c r="H48" s="27">
        <v>1350</v>
      </c>
      <c r="I48" s="24">
        <v>1400</v>
      </c>
      <c r="J48" s="24">
        <v>361</v>
      </c>
      <c r="K48" s="24">
        <f>SUM(N48:Q48)</f>
        <v>1381</v>
      </c>
      <c r="L48" s="25">
        <f>K48/H48*100</f>
        <v>102.2962962962963</v>
      </c>
      <c r="M48" s="25">
        <f>K48/I48*100</f>
        <v>98.64285714285714</v>
      </c>
      <c r="N48" s="27">
        <v>361</v>
      </c>
      <c r="O48" s="27">
        <v>380</v>
      </c>
      <c r="P48" s="27">
        <v>320</v>
      </c>
      <c r="Q48" s="27">
        <v>320</v>
      </c>
    </row>
    <row r="49" spans="1:17" ht="12.75" customHeight="1">
      <c r="A49" s="8"/>
      <c r="B49" s="8"/>
      <c r="C49" s="17" t="s">
        <v>42</v>
      </c>
      <c r="D49" s="22" t="s">
        <v>88</v>
      </c>
      <c r="E49" s="22"/>
      <c r="F49" s="23">
        <v>37</v>
      </c>
      <c r="G49" s="26">
        <v>1085</v>
      </c>
      <c r="H49" s="24">
        <v>1081</v>
      </c>
      <c r="I49" s="27">
        <v>1000</v>
      </c>
      <c r="J49" s="27">
        <v>547</v>
      </c>
      <c r="K49" s="24">
        <f>SUM(N49:Q49)</f>
        <v>1087</v>
      </c>
      <c r="L49" s="25">
        <f>K49/H49*100</f>
        <v>100.5550416281221</v>
      </c>
      <c r="M49" s="25">
        <f>K49/I49*100</f>
        <v>108.7</v>
      </c>
      <c r="N49" s="27">
        <v>547</v>
      </c>
      <c r="O49" s="27">
        <v>180</v>
      </c>
      <c r="P49" s="27">
        <v>180</v>
      </c>
      <c r="Q49" s="27">
        <v>180</v>
      </c>
    </row>
    <row r="50" spans="1:17" ht="18" customHeight="1">
      <c r="A50" s="8"/>
      <c r="B50" s="8"/>
      <c r="C50" s="17" t="s">
        <v>48</v>
      </c>
      <c r="D50" s="28" t="s">
        <v>89</v>
      </c>
      <c r="E50" s="28"/>
      <c r="F50" s="23">
        <v>38</v>
      </c>
      <c r="G50" s="26">
        <v>11592</v>
      </c>
      <c r="H50" s="24">
        <v>11492</v>
      </c>
      <c r="I50" s="27">
        <v>14874</v>
      </c>
      <c r="J50" s="27">
        <v>3567</v>
      </c>
      <c r="K50" s="24">
        <f>SUM(N50:Q50)</f>
        <v>14860</v>
      </c>
      <c r="L50" s="25">
        <f>K50/H50*100</f>
        <v>129.30734423947095</v>
      </c>
      <c r="M50" s="25">
        <f>K50/I50*100</f>
        <v>99.905876025279</v>
      </c>
      <c r="N50" s="27">
        <v>3567</v>
      </c>
      <c r="O50" s="27">
        <v>3706</v>
      </c>
      <c r="P50" s="27">
        <v>3880</v>
      </c>
      <c r="Q50" s="27">
        <v>3707</v>
      </c>
    </row>
    <row r="51" spans="1:17" ht="12.75" customHeight="1">
      <c r="A51" s="8"/>
      <c r="B51" s="8"/>
      <c r="C51" s="17" t="s">
        <v>50</v>
      </c>
      <c r="D51" s="22" t="s">
        <v>90</v>
      </c>
      <c r="E51" s="22"/>
      <c r="F51" s="23">
        <v>39</v>
      </c>
      <c r="G51" s="26"/>
      <c r="H51" s="24"/>
      <c r="I51" s="24"/>
      <c r="J51" s="24"/>
      <c r="K51" s="24"/>
      <c r="L51" s="25"/>
      <c r="M51" s="25"/>
      <c r="N51" s="24"/>
      <c r="O51" s="24"/>
      <c r="P51" s="19"/>
      <c r="Q51" s="19"/>
    </row>
    <row r="52" spans="1:17" ht="12.75" customHeight="1">
      <c r="A52" s="8"/>
      <c r="B52" s="8"/>
      <c r="C52" s="28" t="s">
        <v>91</v>
      </c>
      <c r="D52" s="28" t="s">
        <v>92</v>
      </c>
      <c r="E52" s="28"/>
      <c r="F52" s="33">
        <v>40</v>
      </c>
      <c r="G52" s="27">
        <f>G53+G54+G57</f>
        <v>5153</v>
      </c>
      <c r="H52" s="27">
        <f>H53+H54+H57</f>
        <v>4969</v>
      </c>
      <c r="I52" s="27">
        <f>I53+I54+I57</f>
        <v>4560</v>
      </c>
      <c r="J52" s="27">
        <f>J53+J54+J57</f>
        <v>1047</v>
      </c>
      <c r="K52" s="27">
        <f>K53+K54+K57</f>
        <v>4975</v>
      </c>
      <c r="L52" s="25">
        <f>K52/H52*100</f>
        <v>100.12074864157779</v>
      </c>
      <c r="M52" s="25">
        <f>K52/I52*100</f>
        <v>109.10087719298245</v>
      </c>
      <c r="N52" s="27">
        <f>N53+N54+N57</f>
        <v>1047</v>
      </c>
      <c r="O52" s="27">
        <f>O53+O54+O57</f>
        <v>1425</v>
      </c>
      <c r="P52" s="27">
        <f>P53+P54+P57</f>
        <v>1381</v>
      </c>
      <c r="Q52" s="27">
        <f>Q53+Q54+Q57</f>
        <v>1122</v>
      </c>
    </row>
    <row r="53" spans="1:17" ht="27.75" customHeight="1">
      <c r="A53" s="8"/>
      <c r="B53" s="8"/>
      <c r="C53" s="28" t="s">
        <v>29</v>
      </c>
      <c r="D53" s="28" t="s">
        <v>93</v>
      </c>
      <c r="E53" s="28"/>
      <c r="F53" s="33">
        <v>41</v>
      </c>
      <c r="G53" s="26">
        <v>4542</v>
      </c>
      <c r="H53" s="27">
        <v>4442</v>
      </c>
      <c r="I53" s="27">
        <v>4000</v>
      </c>
      <c r="J53" s="27">
        <v>970</v>
      </c>
      <c r="K53" s="24">
        <f>SUM(N53:Q53)</f>
        <v>4444</v>
      </c>
      <c r="L53" s="25">
        <f>K53/H53*100</f>
        <v>100.04502476361998</v>
      </c>
      <c r="M53" s="25">
        <f>K53/I53*100</f>
        <v>111.1</v>
      </c>
      <c r="N53" s="27">
        <v>970</v>
      </c>
      <c r="O53" s="27">
        <v>1274</v>
      </c>
      <c r="P53" s="27">
        <v>1230</v>
      </c>
      <c r="Q53" s="27">
        <v>970</v>
      </c>
    </row>
    <row r="54" spans="1:17" ht="12.75" customHeight="1">
      <c r="A54" s="8"/>
      <c r="B54" s="8"/>
      <c r="C54" s="28" t="s">
        <v>39</v>
      </c>
      <c r="D54" s="28" t="s">
        <v>94</v>
      </c>
      <c r="E54" s="28"/>
      <c r="F54" s="33" t="s">
        <v>95</v>
      </c>
      <c r="G54" s="34">
        <f>G55+G56</f>
        <v>166</v>
      </c>
      <c r="H54" s="34">
        <v>128</v>
      </c>
      <c r="I54" s="34">
        <f>I55+I56</f>
        <v>140</v>
      </c>
      <c r="J54" s="34">
        <f>J55+J56</f>
        <v>11</v>
      </c>
      <c r="K54" s="24">
        <f>SUM(N54:Q54)</f>
        <v>131</v>
      </c>
      <c r="L54" s="25">
        <f>K54/H54*100</f>
        <v>102.34375</v>
      </c>
      <c r="M54" s="25">
        <f>K54/I54*100</f>
        <v>93.57142857142857</v>
      </c>
      <c r="N54" s="34">
        <f>N55+N56</f>
        <v>11</v>
      </c>
      <c r="O54" s="34">
        <f>O55+O56</f>
        <v>40</v>
      </c>
      <c r="P54" s="34">
        <f>P55+P56</f>
        <v>40</v>
      </c>
      <c r="Q54" s="34">
        <f>Q55+Q56</f>
        <v>40</v>
      </c>
    </row>
    <row r="55" spans="1:17" ht="12.75">
      <c r="A55" s="8"/>
      <c r="B55" s="8"/>
      <c r="C55" s="35"/>
      <c r="D55" s="28" t="s">
        <v>84</v>
      </c>
      <c r="E55" s="28" t="s">
        <v>96</v>
      </c>
      <c r="F55" s="33" t="s">
        <v>97</v>
      </c>
      <c r="G55" s="26">
        <v>47</v>
      </c>
      <c r="H55" s="27">
        <v>28</v>
      </c>
      <c r="I55" s="27">
        <v>20</v>
      </c>
      <c r="J55" s="27">
        <v>5</v>
      </c>
      <c r="K55" s="24">
        <f>SUM(N55:Q55)</f>
        <v>29</v>
      </c>
      <c r="L55" s="25">
        <f>K55/H55*100</f>
        <v>103.57142857142858</v>
      </c>
      <c r="M55" s="25">
        <f>K55/I55*100</f>
        <v>145</v>
      </c>
      <c r="N55" s="27">
        <v>5</v>
      </c>
      <c r="O55" s="27">
        <v>8</v>
      </c>
      <c r="P55" s="27">
        <v>8</v>
      </c>
      <c r="Q55" s="27">
        <v>8</v>
      </c>
    </row>
    <row r="56" spans="1:17" ht="12.75">
      <c r="A56" s="8"/>
      <c r="B56" s="8"/>
      <c r="C56" s="35"/>
      <c r="D56" s="28" t="s">
        <v>86</v>
      </c>
      <c r="E56" s="28" t="s">
        <v>98</v>
      </c>
      <c r="F56" s="33" t="s">
        <v>99</v>
      </c>
      <c r="G56" s="26">
        <v>119</v>
      </c>
      <c r="H56" s="27">
        <v>100</v>
      </c>
      <c r="I56" s="27">
        <v>120</v>
      </c>
      <c r="J56" s="27">
        <v>6</v>
      </c>
      <c r="K56" s="24">
        <f>SUM(N56:Q56)</f>
        <v>102</v>
      </c>
      <c r="L56" s="25">
        <f>K56/H56*100</f>
        <v>102</v>
      </c>
      <c r="M56" s="25">
        <f>K56/I56*100</f>
        <v>85</v>
      </c>
      <c r="N56" s="27">
        <v>6</v>
      </c>
      <c r="O56" s="27">
        <v>32</v>
      </c>
      <c r="P56" s="27">
        <v>32</v>
      </c>
      <c r="Q56" s="27">
        <v>32</v>
      </c>
    </row>
    <row r="57" spans="1:17" ht="14.25" customHeight="1">
      <c r="A57" s="8"/>
      <c r="B57" s="8"/>
      <c r="C57" s="28" t="s">
        <v>42</v>
      </c>
      <c r="D57" s="28" t="s">
        <v>100</v>
      </c>
      <c r="E57" s="28"/>
      <c r="F57" s="33" t="s">
        <v>101</v>
      </c>
      <c r="G57" s="26">
        <v>445</v>
      </c>
      <c r="H57" s="27">
        <v>399</v>
      </c>
      <c r="I57" s="27">
        <v>420</v>
      </c>
      <c r="J57" s="27">
        <v>66</v>
      </c>
      <c r="K57" s="24">
        <f>SUM(N57:Q57)</f>
        <v>400</v>
      </c>
      <c r="L57" s="25">
        <f>K57/H57*100</f>
        <v>100.25062656641603</v>
      </c>
      <c r="M57" s="25">
        <f>K57/I57*100</f>
        <v>95.23809523809523</v>
      </c>
      <c r="N57" s="27">
        <v>66</v>
      </c>
      <c r="O57" s="27">
        <v>111</v>
      </c>
      <c r="P57" s="27">
        <v>111</v>
      </c>
      <c r="Q57" s="27">
        <v>112</v>
      </c>
    </row>
    <row r="58" spans="1:17" ht="27.75" customHeight="1">
      <c r="A58" s="8"/>
      <c r="B58" s="8"/>
      <c r="C58" s="28" t="s">
        <v>102</v>
      </c>
      <c r="D58" s="28" t="s">
        <v>103</v>
      </c>
      <c r="E58" s="28"/>
      <c r="F58" s="33" t="s">
        <v>104</v>
      </c>
      <c r="G58" s="27">
        <f>G59+G60+G62+G69+G74+G75+G79+G81+G91+G80</f>
        <v>7675</v>
      </c>
      <c r="H58" s="27">
        <f>H59+H60+H62+H69+H74+H75+H79+H81+H91+H80</f>
        <v>7092</v>
      </c>
      <c r="I58" s="27">
        <f>I59+I60+I62+I69+I74+I75+I79+I81+I91+I80</f>
        <v>7750</v>
      </c>
      <c r="J58" s="27">
        <f>J59+J60+J62+J69+J74+J75+J79+J81+J91+J80</f>
        <v>1580</v>
      </c>
      <c r="K58" s="27">
        <f>K59+K60+K62+K69+K74+K75+K79+K81+K91+K80</f>
        <v>7193</v>
      </c>
      <c r="L58" s="25">
        <f>K58/H58*100</f>
        <v>101.42413987591652</v>
      </c>
      <c r="M58" s="25">
        <f>K58/I58*100</f>
        <v>92.81290322580645</v>
      </c>
      <c r="N58" s="27">
        <f>N59+N60+N62+N69+N74+N75+N79+N81+N91+N80</f>
        <v>1580</v>
      </c>
      <c r="O58" s="27">
        <f>O59+O60+O62+O69+O74+O75+O79+O81+O91+O80</f>
        <v>1804</v>
      </c>
      <c r="P58" s="27">
        <f>P59+P60+P62+P69+P74+P75+P79+P81+P91+P80</f>
        <v>2006</v>
      </c>
      <c r="Q58" s="27">
        <f>Q59+Q60+Q62+Q69+Q74+Q75+Q79+Q81+Q91+Q80</f>
        <v>1803</v>
      </c>
    </row>
    <row r="59" spans="1:17" ht="14.25" customHeight="1">
      <c r="A59" s="8"/>
      <c r="B59" s="8"/>
      <c r="C59" s="28" t="s">
        <v>29</v>
      </c>
      <c r="D59" s="28" t="s">
        <v>105</v>
      </c>
      <c r="E59" s="28"/>
      <c r="F59" s="33" t="s">
        <v>106</v>
      </c>
      <c r="G59" s="26"/>
      <c r="H59" s="27"/>
      <c r="I59" s="27"/>
      <c r="J59" s="27"/>
      <c r="K59" s="24"/>
      <c r="L59" s="25"/>
      <c r="M59" s="25"/>
      <c r="N59" s="27"/>
      <c r="O59" s="27"/>
      <c r="P59" s="36"/>
      <c r="Q59" s="36"/>
    </row>
    <row r="60" spans="1:17" ht="14.25" customHeight="1">
      <c r="A60" s="8"/>
      <c r="B60" s="8"/>
      <c r="C60" s="28" t="s">
        <v>39</v>
      </c>
      <c r="D60" s="28" t="s">
        <v>107</v>
      </c>
      <c r="E60" s="28"/>
      <c r="F60" s="33" t="s">
        <v>108</v>
      </c>
      <c r="G60" s="26">
        <v>182</v>
      </c>
      <c r="H60" s="27">
        <v>146</v>
      </c>
      <c r="I60" s="27">
        <v>200</v>
      </c>
      <c r="J60" s="27">
        <v>3</v>
      </c>
      <c r="K60" s="24">
        <f>SUM(N60:Q60)</f>
        <v>108</v>
      </c>
      <c r="L60" s="25">
        <f>K60/H60*100</f>
        <v>73.97260273972603</v>
      </c>
      <c r="M60" s="25">
        <f>K60/I60*100</f>
        <v>54</v>
      </c>
      <c r="N60" s="27">
        <v>3</v>
      </c>
      <c r="O60" s="27">
        <v>35</v>
      </c>
      <c r="P60" s="27">
        <v>35</v>
      </c>
      <c r="Q60" s="27">
        <v>35</v>
      </c>
    </row>
    <row r="61" spans="1:17" ht="18" customHeight="1">
      <c r="A61" s="8"/>
      <c r="B61" s="8"/>
      <c r="C61" s="28"/>
      <c r="D61" s="28" t="s">
        <v>84</v>
      </c>
      <c r="E61" s="28" t="s">
        <v>109</v>
      </c>
      <c r="F61" s="33" t="s">
        <v>110</v>
      </c>
      <c r="G61" s="26">
        <v>125</v>
      </c>
      <c r="H61" s="27">
        <v>90</v>
      </c>
      <c r="I61" s="27">
        <v>60</v>
      </c>
      <c r="J61" s="27">
        <v>0</v>
      </c>
      <c r="K61" s="24">
        <f>SUM(N61:Q61)</f>
        <v>30</v>
      </c>
      <c r="L61" s="25">
        <f>K61/H61*100</f>
        <v>33.33333333333333</v>
      </c>
      <c r="M61" s="25">
        <f>K61/I61*100</f>
        <v>50</v>
      </c>
      <c r="N61" s="27">
        <v>0</v>
      </c>
      <c r="O61" s="27">
        <v>10</v>
      </c>
      <c r="P61" s="27">
        <v>10</v>
      </c>
      <c r="Q61" s="27">
        <v>10</v>
      </c>
    </row>
    <row r="62" spans="1:17" ht="12.75" customHeight="1">
      <c r="A62" s="8"/>
      <c r="B62" s="8"/>
      <c r="C62" s="28" t="s">
        <v>42</v>
      </c>
      <c r="D62" s="28" t="s">
        <v>111</v>
      </c>
      <c r="E62" s="28"/>
      <c r="F62" s="33" t="s">
        <v>112</v>
      </c>
      <c r="G62" s="27">
        <f>G63+G65</f>
        <v>190</v>
      </c>
      <c r="H62" s="27">
        <f>H63+H65</f>
        <v>116</v>
      </c>
      <c r="I62" s="27">
        <f>I63+I65</f>
        <v>190</v>
      </c>
      <c r="J62" s="27">
        <f>J63+J65</f>
        <v>28</v>
      </c>
      <c r="K62" s="27">
        <f>K63+K65</f>
        <v>116</v>
      </c>
      <c r="L62" s="25">
        <f>K62/H62*100</f>
        <v>100</v>
      </c>
      <c r="M62" s="25">
        <f>K62/I62*100</f>
        <v>61.05263157894737</v>
      </c>
      <c r="N62" s="27">
        <f>N63+N65</f>
        <v>28</v>
      </c>
      <c r="O62" s="27">
        <f>O63+O65</f>
        <v>22</v>
      </c>
      <c r="P62" s="27">
        <f>P63+P65</f>
        <v>33</v>
      </c>
      <c r="Q62" s="27">
        <f>Q63+Q65</f>
        <v>33</v>
      </c>
    </row>
    <row r="63" spans="1:17" ht="18" customHeight="1">
      <c r="A63" s="8"/>
      <c r="B63" s="8"/>
      <c r="C63" s="35"/>
      <c r="D63" s="28" t="s">
        <v>113</v>
      </c>
      <c r="E63" s="28" t="s">
        <v>114</v>
      </c>
      <c r="F63" s="33" t="s">
        <v>115</v>
      </c>
      <c r="G63" s="26">
        <v>40</v>
      </c>
      <c r="H63" s="27">
        <v>30</v>
      </c>
      <c r="I63" s="27">
        <v>40</v>
      </c>
      <c r="J63" s="27">
        <v>4</v>
      </c>
      <c r="K63" s="24">
        <f>SUM(N63:Q63)</f>
        <v>30</v>
      </c>
      <c r="L63" s="25">
        <f>K63/H63*100</f>
        <v>100</v>
      </c>
      <c r="M63" s="25">
        <f>K63/I63*100</f>
        <v>75</v>
      </c>
      <c r="N63" s="27">
        <v>4</v>
      </c>
      <c r="O63" s="27">
        <v>8</v>
      </c>
      <c r="P63" s="27">
        <v>9</v>
      </c>
      <c r="Q63" s="27">
        <v>9</v>
      </c>
    </row>
    <row r="64" spans="1:17" ht="12.75">
      <c r="A64" s="8"/>
      <c r="B64" s="8"/>
      <c r="C64" s="35"/>
      <c r="D64" s="28"/>
      <c r="E64" s="28" t="s">
        <v>116</v>
      </c>
      <c r="F64" s="33" t="s">
        <v>117</v>
      </c>
      <c r="G64" s="26"/>
      <c r="H64" s="27"/>
      <c r="I64" s="27"/>
      <c r="J64" s="27"/>
      <c r="K64" s="24"/>
      <c r="L64" s="25"/>
      <c r="M64" s="25"/>
      <c r="N64" s="27"/>
      <c r="O64" s="27"/>
      <c r="P64" s="36"/>
      <c r="Q64" s="36"/>
    </row>
    <row r="65" spans="1:17" ht="18" customHeight="1">
      <c r="A65" s="8"/>
      <c r="B65" s="8"/>
      <c r="C65" s="35"/>
      <c r="D65" s="28" t="s">
        <v>118</v>
      </c>
      <c r="E65" s="28" t="s">
        <v>119</v>
      </c>
      <c r="F65" s="33" t="s">
        <v>120</v>
      </c>
      <c r="G65" s="37">
        <f>G66+G67+G68</f>
        <v>150</v>
      </c>
      <c r="H65" s="37">
        <f>H66+H67+H68</f>
        <v>86</v>
      </c>
      <c r="I65" s="37">
        <f>I66+I67+I68</f>
        <v>150</v>
      </c>
      <c r="J65" s="37">
        <f>J66+J67+J68</f>
        <v>24</v>
      </c>
      <c r="K65" s="24">
        <f>SUM(N65:Q65)</f>
        <v>86</v>
      </c>
      <c r="L65" s="25">
        <f>K65/H65*100</f>
        <v>100</v>
      </c>
      <c r="M65" s="25">
        <f>K65/I65*100</f>
        <v>57.333333333333336</v>
      </c>
      <c r="N65" s="37">
        <f>N66+N67+N68</f>
        <v>24</v>
      </c>
      <c r="O65" s="37">
        <f>O66+O67+O68</f>
        <v>14</v>
      </c>
      <c r="P65" s="37">
        <f>P66+P67+P68</f>
        <v>24</v>
      </c>
      <c r="Q65" s="37">
        <f>Q66+Q67+Q68</f>
        <v>24</v>
      </c>
    </row>
    <row r="66" spans="1:17" ht="12.75">
      <c r="A66" s="8"/>
      <c r="B66" s="8"/>
      <c r="C66" s="35"/>
      <c r="D66" s="35"/>
      <c r="E66" s="28" t="s">
        <v>121</v>
      </c>
      <c r="F66" s="33" t="s">
        <v>122</v>
      </c>
      <c r="G66" s="26"/>
      <c r="H66" s="26"/>
      <c r="I66" s="26"/>
      <c r="J66" s="26"/>
      <c r="K66" s="24"/>
      <c r="L66" s="25"/>
      <c r="M66" s="25"/>
      <c r="N66" s="26"/>
      <c r="O66" s="26"/>
      <c r="P66" s="26"/>
      <c r="Q66" s="26"/>
    </row>
    <row r="67" spans="1:17" ht="12.75">
      <c r="A67" s="8"/>
      <c r="B67" s="8"/>
      <c r="C67" s="35"/>
      <c r="D67" s="35"/>
      <c r="E67" s="28" t="s">
        <v>123</v>
      </c>
      <c r="F67" s="33" t="s">
        <v>124</v>
      </c>
      <c r="G67" s="26"/>
      <c r="H67" s="26"/>
      <c r="I67" s="26"/>
      <c r="J67" s="26"/>
      <c r="K67" s="24"/>
      <c r="L67" s="25"/>
      <c r="M67" s="25"/>
      <c r="N67" s="26"/>
      <c r="O67" s="26"/>
      <c r="P67" s="26"/>
      <c r="Q67" s="26"/>
    </row>
    <row r="68" spans="1:17" ht="16.5" customHeight="1">
      <c r="A68" s="8"/>
      <c r="B68" s="8"/>
      <c r="C68" s="35"/>
      <c r="D68" s="35"/>
      <c r="E68" s="28" t="s">
        <v>125</v>
      </c>
      <c r="F68" s="33" t="s">
        <v>126</v>
      </c>
      <c r="G68" s="26">
        <v>150</v>
      </c>
      <c r="H68" s="27">
        <v>86</v>
      </c>
      <c r="I68" s="27">
        <v>150</v>
      </c>
      <c r="J68" s="27">
        <v>24</v>
      </c>
      <c r="K68" s="24">
        <f>SUM(N68:Q68)</f>
        <v>86</v>
      </c>
      <c r="L68" s="25">
        <f>K68/H68*100</f>
        <v>100</v>
      </c>
      <c r="M68" s="25">
        <f>K68/I68*100</f>
        <v>57.333333333333336</v>
      </c>
      <c r="N68" s="27">
        <v>24</v>
      </c>
      <c r="O68" s="27">
        <v>14</v>
      </c>
      <c r="P68" s="27">
        <v>24</v>
      </c>
      <c r="Q68" s="27">
        <v>24</v>
      </c>
    </row>
    <row r="69" spans="1:17" ht="12.75" customHeight="1">
      <c r="A69" s="8"/>
      <c r="B69" s="8"/>
      <c r="C69" s="28" t="s">
        <v>48</v>
      </c>
      <c r="D69" s="28" t="s">
        <v>127</v>
      </c>
      <c r="E69" s="28"/>
      <c r="F69" s="33" t="s">
        <v>128</v>
      </c>
      <c r="G69" s="37">
        <f>G70+G71+G72+G73</f>
        <v>80</v>
      </c>
      <c r="H69" s="37">
        <f>H70+H71+H72+H73</f>
        <v>62</v>
      </c>
      <c r="I69" s="37">
        <f>I70+I71+I72+I73</f>
        <v>80</v>
      </c>
      <c r="J69" s="37">
        <f>J70+J71+J72+J73</f>
        <v>10</v>
      </c>
      <c r="K69" s="37">
        <f>K70+K71+K72+K73</f>
        <v>80</v>
      </c>
      <c r="L69" s="25">
        <f>K69/H69*100</f>
        <v>129.03225806451613</v>
      </c>
      <c r="M69" s="25">
        <f>K69/I69*100</f>
        <v>100</v>
      </c>
      <c r="N69" s="37">
        <f>N70+N71+N72+N73</f>
        <v>10</v>
      </c>
      <c r="O69" s="37">
        <f>O70+O71+O72+O73</f>
        <v>10</v>
      </c>
      <c r="P69" s="37">
        <f>P70+P71+P72+P73</f>
        <v>10</v>
      </c>
      <c r="Q69" s="37">
        <f>Q70+Q71+Q72+Q73</f>
        <v>50</v>
      </c>
    </row>
    <row r="70" spans="1:17" ht="12.75">
      <c r="A70" s="8"/>
      <c r="B70" s="8"/>
      <c r="C70" s="35"/>
      <c r="D70" s="28" t="s">
        <v>129</v>
      </c>
      <c r="E70" s="28" t="s">
        <v>130</v>
      </c>
      <c r="F70" s="33" t="s">
        <v>131</v>
      </c>
      <c r="G70" s="26"/>
      <c r="H70" s="26"/>
      <c r="I70" s="26"/>
      <c r="J70" s="26"/>
      <c r="K70" s="24"/>
      <c r="L70" s="25"/>
      <c r="M70" s="25"/>
      <c r="N70" s="26"/>
      <c r="O70" s="26"/>
      <c r="P70" s="26"/>
      <c r="Q70" s="26"/>
    </row>
    <row r="71" spans="1:17" ht="12.75">
      <c r="A71" s="8"/>
      <c r="B71" s="8"/>
      <c r="C71" s="35"/>
      <c r="D71" s="28" t="s">
        <v>132</v>
      </c>
      <c r="E71" s="28" t="s">
        <v>133</v>
      </c>
      <c r="F71" s="33" t="s">
        <v>134</v>
      </c>
      <c r="G71" s="26"/>
      <c r="H71" s="26"/>
      <c r="I71" s="26"/>
      <c r="J71" s="26"/>
      <c r="K71" s="24"/>
      <c r="L71" s="25"/>
      <c r="M71" s="25"/>
      <c r="N71" s="26"/>
      <c r="O71" s="26"/>
      <c r="P71" s="26"/>
      <c r="Q71" s="26"/>
    </row>
    <row r="72" spans="1:17" ht="12.75">
      <c r="A72" s="8"/>
      <c r="B72" s="8"/>
      <c r="C72" s="35"/>
      <c r="D72" s="28" t="s">
        <v>135</v>
      </c>
      <c r="E72" s="28" t="s">
        <v>136</v>
      </c>
      <c r="F72" s="33" t="s">
        <v>137</v>
      </c>
      <c r="G72" s="26"/>
      <c r="H72" s="26"/>
      <c r="I72" s="26"/>
      <c r="J72" s="26"/>
      <c r="K72" s="24"/>
      <c r="L72" s="25"/>
      <c r="M72" s="25"/>
      <c r="N72" s="26"/>
      <c r="O72" s="26"/>
      <c r="P72" s="26"/>
      <c r="Q72" s="26"/>
    </row>
    <row r="73" spans="1:17" ht="12.75">
      <c r="A73" s="8"/>
      <c r="B73" s="8"/>
      <c r="C73" s="35"/>
      <c r="D73" s="28" t="s">
        <v>138</v>
      </c>
      <c r="E73" s="28" t="s">
        <v>139</v>
      </c>
      <c r="F73" s="33" t="s">
        <v>140</v>
      </c>
      <c r="G73" s="26">
        <v>80</v>
      </c>
      <c r="H73" s="27">
        <v>62</v>
      </c>
      <c r="I73" s="27">
        <v>80</v>
      </c>
      <c r="J73" s="27">
        <v>10</v>
      </c>
      <c r="K73" s="24">
        <f>SUM(N73:Q73)</f>
        <v>80</v>
      </c>
      <c r="L73" s="25">
        <f>K73/H73*100</f>
        <v>129.03225806451613</v>
      </c>
      <c r="M73" s="25">
        <f>K73/I73*100</f>
        <v>100</v>
      </c>
      <c r="N73" s="27">
        <v>10</v>
      </c>
      <c r="O73" s="27">
        <v>10</v>
      </c>
      <c r="P73" s="27">
        <v>10</v>
      </c>
      <c r="Q73" s="27">
        <v>50</v>
      </c>
    </row>
    <row r="74" spans="1:17" ht="12.75" customHeight="1">
      <c r="A74" s="8"/>
      <c r="B74" s="8"/>
      <c r="C74" s="28" t="s">
        <v>50</v>
      </c>
      <c r="D74" s="28" t="s">
        <v>141</v>
      </c>
      <c r="E74" s="28"/>
      <c r="F74" s="33" t="s">
        <v>142</v>
      </c>
      <c r="G74" s="26">
        <v>126</v>
      </c>
      <c r="H74" s="27">
        <v>107</v>
      </c>
      <c r="I74" s="27">
        <v>120</v>
      </c>
      <c r="J74" s="27">
        <v>20</v>
      </c>
      <c r="K74" s="24">
        <f>SUM(N74:Q74)</f>
        <v>110</v>
      </c>
      <c r="L74" s="25">
        <f>K74/H74*100</f>
        <v>102.803738317757</v>
      </c>
      <c r="M74" s="25">
        <f>K74/I74*100</f>
        <v>91.66666666666666</v>
      </c>
      <c r="N74" s="27">
        <v>20</v>
      </c>
      <c r="O74" s="27">
        <v>30</v>
      </c>
      <c r="P74" s="27">
        <v>30</v>
      </c>
      <c r="Q74" s="27">
        <v>30</v>
      </c>
    </row>
    <row r="75" spans="1:17" ht="20.25" customHeight="1">
      <c r="A75" s="8"/>
      <c r="B75" s="8"/>
      <c r="C75" s="38" t="s">
        <v>52</v>
      </c>
      <c r="D75" s="38" t="s">
        <v>143</v>
      </c>
      <c r="E75" s="38"/>
      <c r="F75" s="39" t="s">
        <v>144</v>
      </c>
      <c r="G75" s="26">
        <v>161</v>
      </c>
      <c r="H75" s="27">
        <v>96</v>
      </c>
      <c r="I75" s="27">
        <v>280</v>
      </c>
      <c r="J75" s="27">
        <v>19</v>
      </c>
      <c r="K75" s="24">
        <f>SUM(N75:Q75)</f>
        <v>99</v>
      </c>
      <c r="L75" s="25">
        <f>K75/H75*100</f>
        <v>103.125</v>
      </c>
      <c r="M75" s="25">
        <f>K75/I75*100</f>
        <v>35.35714285714286</v>
      </c>
      <c r="N75" s="27">
        <v>19</v>
      </c>
      <c r="O75" s="27">
        <v>20</v>
      </c>
      <c r="P75" s="27">
        <v>30</v>
      </c>
      <c r="Q75" s="27">
        <v>30</v>
      </c>
    </row>
    <row r="76" spans="1:17" ht="14.25" customHeight="1">
      <c r="A76" s="8"/>
      <c r="B76" s="8"/>
      <c r="C76" s="35"/>
      <c r="D76" s="38" t="s">
        <v>145</v>
      </c>
      <c r="E76" s="38"/>
      <c r="F76" s="39" t="s">
        <v>146</v>
      </c>
      <c r="G76" s="26">
        <v>16</v>
      </c>
      <c r="H76" s="27">
        <v>9</v>
      </c>
      <c r="I76" s="27">
        <v>40</v>
      </c>
      <c r="J76" s="27">
        <v>0</v>
      </c>
      <c r="K76" s="24">
        <f>SUM(N76:Q76)</f>
        <v>30</v>
      </c>
      <c r="L76" s="25">
        <f>K76/H76*100</f>
        <v>333.33333333333337</v>
      </c>
      <c r="M76" s="25">
        <f>K76/I76*100</f>
        <v>75</v>
      </c>
      <c r="N76" s="27">
        <v>0</v>
      </c>
      <c r="O76" s="27">
        <v>10</v>
      </c>
      <c r="P76" s="27">
        <v>10</v>
      </c>
      <c r="Q76" s="27">
        <v>10</v>
      </c>
    </row>
    <row r="77" spans="1:17" ht="14.25" customHeight="1">
      <c r="A77" s="8"/>
      <c r="B77" s="8"/>
      <c r="C77" s="35"/>
      <c r="D77" s="38" t="s">
        <v>147</v>
      </c>
      <c r="E77" s="38"/>
      <c r="F77" s="39" t="s">
        <v>148</v>
      </c>
      <c r="G77" s="26">
        <v>5</v>
      </c>
      <c r="H77" s="27">
        <v>2</v>
      </c>
      <c r="I77" s="27">
        <v>20</v>
      </c>
      <c r="J77" s="27">
        <v>0</v>
      </c>
      <c r="K77" s="24">
        <f>SUM(N77:Q77)</f>
        <v>15</v>
      </c>
      <c r="L77" s="25">
        <f>K77/H77*100</f>
        <v>750</v>
      </c>
      <c r="M77" s="25">
        <f>K77/I77*100</f>
        <v>75</v>
      </c>
      <c r="N77" s="27">
        <v>0</v>
      </c>
      <c r="O77" s="27">
        <v>5</v>
      </c>
      <c r="P77" s="27">
        <v>5</v>
      </c>
      <c r="Q77" s="27">
        <v>5</v>
      </c>
    </row>
    <row r="78" spans="1:17" ht="14.25" customHeight="1">
      <c r="A78" s="8"/>
      <c r="B78" s="8"/>
      <c r="C78" s="35"/>
      <c r="D78" s="38" t="s">
        <v>149</v>
      </c>
      <c r="E78" s="38"/>
      <c r="F78" s="39" t="s">
        <v>150</v>
      </c>
      <c r="G78" s="26">
        <v>11</v>
      </c>
      <c r="H78" s="27">
        <v>7</v>
      </c>
      <c r="I78" s="27">
        <v>20</v>
      </c>
      <c r="J78" s="27">
        <v>0</v>
      </c>
      <c r="K78" s="24">
        <f>SUM(N78:Q78)</f>
        <v>15</v>
      </c>
      <c r="L78" s="25">
        <f>K78/H78*100</f>
        <v>214.28571428571428</v>
      </c>
      <c r="M78" s="25">
        <f>K78/I78*100</f>
        <v>75</v>
      </c>
      <c r="N78" s="27">
        <v>0</v>
      </c>
      <c r="O78" s="27">
        <v>5</v>
      </c>
      <c r="P78" s="27">
        <v>5</v>
      </c>
      <c r="Q78" s="27">
        <v>5</v>
      </c>
    </row>
    <row r="79" spans="1:17" ht="12.75" customHeight="1">
      <c r="A79" s="8"/>
      <c r="B79" s="8"/>
      <c r="C79" s="28" t="s">
        <v>151</v>
      </c>
      <c r="D79" s="28" t="s">
        <v>152</v>
      </c>
      <c r="E79" s="28"/>
      <c r="F79" s="33" t="s">
        <v>153</v>
      </c>
      <c r="G79" s="26">
        <v>633</v>
      </c>
      <c r="H79" s="27">
        <v>563</v>
      </c>
      <c r="I79" s="27">
        <v>600</v>
      </c>
      <c r="J79" s="27">
        <v>117</v>
      </c>
      <c r="K79" s="24">
        <f>SUM(N79:Q79)</f>
        <v>500</v>
      </c>
      <c r="L79" s="25">
        <f>K79/H79*100</f>
        <v>88.80994671403198</v>
      </c>
      <c r="M79" s="25">
        <f>K79/I79*100</f>
        <v>83.33333333333334</v>
      </c>
      <c r="N79" s="27">
        <v>117</v>
      </c>
      <c r="O79" s="27">
        <v>117</v>
      </c>
      <c r="P79" s="27">
        <v>133</v>
      </c>
      <c r="Q79" s="27">
        <v>133</v>
      </c>
    </row>
    <row r="80" spans="1:17" ht="12.75" customHeight="1">
      <c r="A80" s="8"/>
      <c r="B80" s="8"/>
      <c r="C80" s="28" t="s">
        <v>154</v>
      </c>
      <c r="D80" s="28" t="s">
        <v>155</v>
      </c>
      <c r="E80" s="28"/>
      <c r="F80" s="33" t="s">
        <v>156</v>
      </c>
      <c r="G80" s="26">
        <v>469</v>
      </c>
      <c r="H80" s="27">
        <v>472</v>
      </c>
      <c r="I80" s="27">
        <v>460</v>
      </c>
      <c r="J80" s="27">
        <v>131</v>
      </c>
      <c r="K80" s="24">
        <f>SUM(N80:Q80)</f>
        <v>524</v>
      </c>
      <c r="L80" s="25">
        <f>K80/H80*100</f>
        <v>111.01694915254237</v>
      </c>
      <c r="M80" s="25">
        <f>K80/I80*100</f>
        <v>113.91304347826087</v>
      </c>
      <c r="N80" s="27">
        <v>131</v>
      </c>
      <c r="O80" s="27">
        <v>131</v>
      </c>
      <c r="P80" s="27">
        <v>131</v>
      </c>
      <c r="Q80" s="27">
        <v>131</v>
      </c>
    </row>
    <row r="81" spans="1:17" ht="21.75" customHeight="1">
      <c r="A81" s="8"/>
      <c r="B81" s="8"/>
      <c r="C81" s="28" t="s">
        <v>157</v>
      </c>
      <c r="D81" s="28" t="s">
        <v>158</v>
      </c>
      <c r="E81" s="28"/>
      <c r="F81" s="33" t="s">
        <v>159</v>
      </c>
      <c r="G81" s="37">
        <f>SUM(G82:G90)</f>
        <v>3740</v>
      </c>
      <c r="H81" s="37">
        <f>SUM(H82:H90)</f>
        <v>3398</v>
      </c>
      <c r="I81" s="37">
        <f>SUM(I82:I90)</f>
        <v>4020</v>
      </c>
      <c r="J81" s="37">
        <f>SUM(J82:J90)</f>
        <v>895</v>
      </c>
      <c r="K81" s="37">
        <f>SUM(K82:K90)</f>
        <v>3756</v>
      </c>
      <c r="L81" s="25">
        <f>K81/H81*100</f>
        <v>110.53560918187169</v>
      </c>
      <c r="M81" s="25">
        <f>K81/I81*100</f>
        <v>93.43283582089552</v>
      </c>
      <c r="N81" s="37">
        <f>SUM(N82:N90)</f>
        <v>895</v>
      </c>
      <c r="O81" s="37">
        <f>SUM(O82:O90)</f>
        <v>939</v>
      </c>
      <c r="P81" s="37">
        <f>SUM(P82:P90)</f>
        <v>961</v>
      </c>
      <c r="Q81" s="37">
        <f>SUM(Q82:Q90)</f>
        <v>961</v>
      </c>
    </row>
    <row r="82" spans="1:17" ht="12.75">
      <c r="A82" s="8"/>
      <c r="B82" s="8"/>
      <c r="C82" s="35"/>
      <c r="D82" s="28" t="s">
        <v>160</v>
      </c>
      <c r="E82" s="28" t="s">
        <v>161</v>
      </c>
      <c r="F82" s="33" t="s">
        <v>162</v>
      </c>
      <c r="G82" s="26">
        <v>2000</v>
      </c>
      <c r="H82" s="27">
        <v>1874</v>
      </c>
      <c r="I82" s="27">
        <v>2300</v>
      </c>
      <c r="J82" s="27">
        <v>492</v>
      </c>
      <c r="K82" s="24">
        <f>SUM(N82:Q82)</f>
        <v>2106</v>
      </c>
      <c r="L82" s="25">
        <f>K82/H82*100</f>
        <v>112.37993596584846</v>
      </c>
      <c r="M82" s="25">
        <f>K82/I82*100</f>
        <v>91.56521739130434</v>
      </c>
      <c r="N82" s="27">
        <v>492</v>
      </c>
      <c r="O82" s="27">
        <v>514</v>
      </c>
      <c r="P82" s="27">
        <v>550</v>
      </c>
      <c r="Q82" s="27">
        <v>550</v>
      </c>
    </row>
    <row r="83" spans="1:17" ht="12.75">
      <c r="A83" s="8"/>
      <c r="B83" s="8"/>
      <c r="C83" s="35"/>
      <c r="D83" s="28" t="s">
        <v>163</v>
      </c>
      <c r="E83" s="28" t="s">
        <v>164</v>
      </c>
      <c r="F83" s="33" t="s">
        <v>165</v>
      </c>
      <c r="G83" s="26">
        <v>200</v>
      </c>
      <c r="H83" s="27">
        <v>180</v>
      </c>
      <c r="I83" s="27">
        <v>200</v>
      </c>
      <c r="J83" s="27">
        <v>63</v>
      </c>
      <c r="K83" s="24">
        <f>SUM(N83:Q83)</f>
        <v>217</v>
      </c>
      <c r="L83" s="25">
        <f>K83/H83*100</f>
        <v>120.55555555555554</v>
      </c>
      <c r="M83" s="25">
        <f>K83/I83*100</f>
        <v>108.5</v>
      </c>
      <c r="N83" s="27">
        <v>63</v>
      </c>
      <c r="O83" s="27">
        <v>60</v>
      </c>
      <c r="P83" s="27">
        <v>47</v>
      </c>
      <c r="Q83" s="27">
        <v>47</v>
      </c>
    </row>
    <row r="84" spans="1:17" ht="12.75">
      <c r="A84" s="8"/>
      <c r="B84" s="8"/>
      <c r="C84" s="35"/>
      <c r="D84" s="28" t="s">
        <v>166</v>
      </c>
      <c r="E84" s="28" t="s">
        <v>167</v>
      </c>
      <c r="F84" s="33" t="s">
        <v>168</v>
      </c>
      <c r="G84" s="26">
        <v>134</v>
      </c>
      <c r="H84" s="27">
        <v>54</v>
      </c>
      <c r="I84" s="27">
        <v>100</v>
      </c>
      <c r="J84" s="27">
        <v>27</v>
      </c>
      <c r="K84" s="27">
        <f>SUM(N84:Q84)</f>
        <v>117</v>
      </c>
      <c r="L84" s="40">
        <f>K84/H84*100</f>
        <v>216.66666666666666</v>
      </c>
      <c r="M84" s="40">
        <f>K84/I84*100</f>
        <v>117</v>
      </c>
      <c r="N84" s="27">
        <v>27</v>
      </c>
      <c r="O84" s="27">
        <v>30</v>
      </c>
      <c r="P84" s="27">
        <v>30</v>
      </c>
      <c r="Q84" s="27">
        <v>30</v>
      </c>
    </row>
    <row r="85" spans="1:17" ht="12.75">
      <c r="A85" s="8"/>
      <c r="B85" s="8"/>
      <c r="C85" s="35"/>
      <c r="D85" s="28" t="s">
        <v>169</v>
      </c>
      <c r="E85" s="28" t="s">
        <v>170</v>
      </c>
      <c r="F85" s="33" t="s">
        <v>171</v>
      </c>
      <c r="G85" s="26"/>
      <c r="H85" s="26"/>
      <c r="I85" s="26"/>
      <c r="J85" s="26"/>
      <c r="K85" s="27"/>
      <c r="L85" s="40"/>
      <c r="M85" s="40"/>
      <c r="N85" s="26"/>
      <c r="O85" s="26"/>
      <c r="P85" s="26"/>
      <c r="Q85" s="26"/>
    </row>
    <row r="86" spans="1:17" ht="12.75">
      <c r="A86" s="8"/>
      <c r="B86" s="8"/>
      <c r="C86" s="35"/>
      <c r="D86" s="28"/>
      <c r="E86" s="28" t="s">
        <v>172</v>
      </c>
      <c r="F86" s="33" t="s">
        <v>173</v>
      </c>
      <c r="G86" s="26"/>
      <c r="H86" s="26"/>
      <c r="I86" s="26"/>
      <c r="J86" s="26"/>
      <c r="K86" s="27"/>
      <c r="L86" s="40"/>
      <c r="M86" s="40"/>
      <c r="N86" s="26"/>
      <c r="O86" s="26"/>
      <c r="P86" s="26"/>
      <c r="Q86" s="26"/>
    </row>
    <row r="87" spans="1:17" ht="18.75" customHeight="1">
      <c r="A87" s="8"/>
      <c r="B87" s="8"/>
      <c r="C87" s="35"/>
      <c r="D87" s="28" t="s">
        <v>174</v>
      </c>
      <c r="E87" s="28" t="s">
        <v>175</v>
      </c>
      <c r="F87" s="33" t="s">
        <v>176</v>
      </c>
      <c r="G87" s="26">
        <v>1400</v>
      </c>
      <c r="H87" s="27">
        <v>1290</v>
      </c>
      <c r="I87" s="27">
        <v>1420</v>
      </c>
      <c r="J87" s="27">
        <v>313</v>
      </c>
      <c r="K87" s="24">
        <f>SUM(N87:Q87)</f>
        <v>1316</v>
      </c>
      <c r="L87" s="25">
        <f>K87/H87*100</f>
        <v>102.01550387596899</v>
      </c>
      <c r="M87" s="25">
        <f>K87/I87*100</f>
        <v>92.67605633802816</v>
      </c>
      <c r="N87" s="27">
        <v>313</v>
      </c>
      <c r="O87" s="27">
        <v>335</v>
      </c>
      <c r="P87" s="27">
        <v>334</v>
      </c>
      <c r="Q87" s="27">
        <v>334</v>
      </c>
    </row>
    <row r="88" spans="1:17" ht="12.75">
      <c r="A88" s="8"/>
      <c r="B88" s="8"/>
      <c r="C88" s="35"/>
      <c r="D88" s="28" t="s">
        <v>177</v>
      </c>
      <c r="E88" s="28" t="s">
        <v>178</v>
      </c>
      <c r="F88" s="33" t="s">
        <v>179</v>
      </c>
      <c r="G88" s="26">
        <v>0</v>
      </c>
      <c r="H88" s="26"/>
      <c r="I88" s="26"/>
      <c r="J88" s="26"/>
      <c r="K88" s="24"/>
      <c r="L88" s="25"/>
      <c r="M88" s="25"/>
      <c r="N88" s="26"/>
      <c r="O88" s="26"/>
      <c r="P88" s="26"/>
      <c r="Q88" s="26"/>
    </row>
    <row r="89" spans="1:17" ht="12.75">
      <c r="A89" s="8"/>
      <c r="B89" s="8"/>
      <c r="C89" s="35"/>
      <c r="D89" s="28" t="s">
        <v>180</v>
      </c>
      <c r="E89" s="28" t="s">
        <v>181</v>
      </c>
      <c r="F89" s="33" t="s">
        <v>182</v>
      </c>
      <c r="G89" s="26"/>
      <c r="H89" s="26"/>
      <c r="I89" s="26"/>
      <c r="J89" s="26"/>
      <c r="K89" s="27"/>
      <c r="L89" s="40"/>
      <c r="M89" s="40"/>
      <c r="N89" s="26"/>
      <c r="O89" s="26"/>
      <c r="P89" s="26"/>
      <c r="Q89" s="26"/>
    </row>
    <row r="90" spans="1:17" ht="15" customHeight="1">
      <c r="A90" s="8"/>
      <c r="B90" s="8"/>
      <c r="C90" s="35"/>
      <c r="D90" s="28" t="s">
        <v>183</v>
      </c>
      <c r="E90" s="28" t="s">
        <v>184</v>
      </c>
      <c r="F90" s="33" t="s">
        <v>185</v>
      </c>
      <c r="G90" s="26">
        <v>6</v>
      </c>
      <c r="H90" s="26">
        <v>0</v>
      </c>
      <c r="I90" s="26">
        <v>0</v>
      </c>
      <c r="J90" s="26">
        <v>0</v>
      </c>
      <c r="K90" s="24">
        <f>SUM(N90:Q90)</f>
        <v>0</v>
      </c>
      <c r="L90" s="25" t="s">
        <v>41</v>
      </c>
      <c r="M90" s="25" t="s">
        <v>41</v>
      </c>
      <c r="N90" s="26">
        <v>0</v>
      </c>
      <c r="O90" s="26">
        <v>0</v>
      </c>
      <c r="P90" s="26">
        <v>0</v>
      </c>
      <c r="Q90" s="26">
        <v>0</v>
      </c>
    </row>
    <row r="91" spans="1:17" ht="17.25" customHeight="1">
      <c r="A91" s="8"/>
      <c r="B91" s="8"/>
      <c r="C91" s="28" t="s">
        <v>186</v>
      </c>
      <c r="D91" s="28" t="s">
        <v>158</v>
      </c>
      <c r="E91" s="28"/>
      <c r="F91" s="33" t="s">
        <v>187</v>
      </c>
      <c r="G91" s="26">
        <v>2094</v>
      </c>
      <c r="H91" s="27">
        <v>2132</v>
      </c>
      <c r="I91" s="27">
        <v>1800</v>
      </c>
      <c r="J91" s="27">
        <v>357</v>
      </c>
      <c r="K91" s="24">
        <f>SUM(N91:Q91)</f>
        <v>1900</v>
      </c>
      <c r="L91" s="25">
        <f>K91/H91*100</f>
        <v>89.11819887429644</v>
      </c>
      <c r="M91" s="25">
        <f>K91/I91*100</f>
        <v>105.55555555555556</v>
      </c>
      <c r="N91" s="27">
        <v>357</v>
      </c>
      <c r="O91" s="27">
        <v>500</v>
      </c>
      <c r="P91" s="27">
        <v>643</v>
      </c>
      <c r="Q91" s="27">
        <v>400</v>
      </c>
    </row>
    <row r="92" spans="1:17" ht="17.25" customHeight="1">
      <c r="A92" s="8"/>
      <c r="B92" s="8"/>
      <c r="C92" s="28"/>
      <c r="D92" s="28"/>
      <c r="E92" s="28" t="s">
        <v>188</v>
      </c>
      <c r="F92" s="33" t="s">
        <v>189</v>
      </c>
      <c r="G92" s="26">
        <v>146</v>
      </c>
      <c r="H92" s="27">
        <v>142</v>
      </c>
      <c r="I92" s="27">
        <v>160</v>
      </c>
      <c r="J92" s="27">
        <v>43</v>
      </c>
      <c r="K92" s="24">
        <f>SUM(N92:Q92)</f>
        <v>188</v>
      </c>
      <c r="L92" s="25">
        <f>K92/H92*100</f>
        <v>132.3943661971831</v>
      </c>
      <c r="M92" s="25">
        <f>K92/I92*100</f>
        <v>117.5</v>
      </c>
      <c r="N92" s="27">
        <v>43</v>
      </c>
      <c r="O92" s="27">
        <v>45</v>
      </c>
      <c r="P92" s="27">
        <v>50</v>
      </c>
      <c r="Q92" s="27">
        <v>50</v>
      </c>
    </row>
    <row r="93" spans="1:17" ht="12.75" customHeight="1">
      <c r="A93" s="8"/>
      <c r="B93" s="8"/>
      <c r="C93" s="18" t="s">
        <v>190</v>
      </c>
      <c r="D93" s="18"/>
      <c r="E93" s="18"/>
      <c r="F93" s="33" t="s">
        <v>191</v>
      </c>
      <c r="G93" s="36">
        <f>SUM(G94:G99)</f>
        <v>10722</v>
      </c>
      <c r="H93" s="36">
        <f>SUM(H94:H99)</f>
        <v>10674</v>
      </c>
      <c r="I93" s="36">
        <f>SUM(I94:I99)</f>
        <v>11844</v>
      </c>
      <c r="J93" s="36">
        <f>SUM(J94:J99)</f>
        <v>3233</v>
      </c>
      <c r="K93" s="36">
        <f>SUM(K94:K99)</f>
        <v>12796</v>
      </c>
      <c r="L93" s="20">
        <f>K93/H93*100</f>
        <v>119.88008244332022</v>
      </c>
      <c r="M93" s="20">
        <f>K93/I93*100</f>
        <v>108.03782505910165</v>
      </c>
      <c r="N93" s="36">
        <f>SUM(N94:N99)</f>
        <v>3233</v>
      </c>
      <c r="O93" s="36">
        <f>SUM(O94:O99)</f>
        <v>3171</v>
      </c>
      <c r="P93" s="36">
        <f>SUM(P94:P99)</f>
        <v>3221</v>
      </c>
      <c r="Q93" s="36">
        <f>SUM(Q94:Q99)</f>
        <v>3171</v>
      </c>
    </row>
    <row r="94" spans="1:17" ht="12.75" customHeight="1">
      <c r="A94" s="8"/>
      <c r="B94" s="8"/>
      <c r="C94" s="28" t="s">
        <v>29</v>
      </c>
      <c r="D94" s="28" t="s">
        <v>192</v>
      </c>
      <c r="E94" s="28"/>
      <c r="F94" s="33" t="s">
        <v>193</v>
      </c>
      <c r="G94" s="26"/>
      <c r="H94" s="26"/>
      <c r="I94" s="26"/>
      <c r="J94" s="26"/>
      <c r="K94" s="19"/>
      <c r="L94" s="20"/>
      <c r="M94" s="20"/>
      <c r="N94" s="26"/>
      <c r="O94" s="26"/>
      <c r="P94" s="26"/>
      <c r="Q94" s="26"/>
    </row>
    <row r="95" spans="1:17" ht="12.75" customHeight="1">
      <c r="A95" s="8"/>
      <c r="B95" s="8"/>
      <c r="C95" s="28" t="s">
        <v>39</v>
      </c>
      <c r="D95" s="28" t="s">
        <v>194</v>
      </c>
      <c r="E95" s="28"/>
      <c r="F95" s="33" t="s">
        <v>195</v>
      </c>
      <c r="G95" s="26">
        <v>8365</v>
      </c>
      <c r="H95" s="27">
        <v>8363</v>
      </c>
      <c r="I95" s="27">
        <v>9520</v>
      </c>
      <c r="J95" s="27">
        <v>2377</v>
      </c>
      <c r="K95" s="24">
        <f>SUM(N95:Q95)</f>
        <v>9517</v>
      </c>
      <c r="L95" s="25">
        <f>K95/H95*100</f>
        <v>113.7988760014349</v>
      </c>
      <c r="M95" s="25">
        <f>K95/I95*100</f>
        <v>99.96848739495799</v>
      </c>
      <c r="N95" s="27">
        <v>2377</v>
      </c>
      <c r="O95" s="27">
        <v>2380</v>
      </c>
      <c r="P95" s="27">
        <v>2380</v>
      </c>
      <c r="Q95" s="27">
        <v>2380</v>
      </c>
    </row>
    <row r="96" spans="1:17" ht="18" customHeight="1">
      <c r="A96" s="8"/>
      <c r="B96" s="8"/>
      <c r="C96" s="28" t="s">
        <v>42</v>
      </c>
      <c r="D96" s="28" t="s">
        <v>196</v>
      </c>
      <c r="E96" s="28"/>
      <c r="F96" s="33" t="s">
        <v>197</v>
      </c>
      <c r="G96" s="26">
        <v>37</v>
      </c>
      <c r="H96" s="27">
        <v>28</v>
      </c>
      <c r="I96" s="27">
        <v>40</v>
      </c>
      <c r="J96" s="27">
        <v>5</v>
      </c>
      <c r="K96" s="24">
        <f>SUM(N96:Q96)</f>
        <v>35</v>
      </c>
      <c r="L96" s="25">
        <f>K96/H96*100</f>
        <v>125</v>
      </c>
      <c r="M96" s="25">
        <f>K96/I96*100</f>
        <v>87.5</v>
      </c>
      <c r="N96" s="27">
        <v>5</v>
      </c>
      <c r="O96" s="27">
        <v>10</v>
      </c>
      <c r="P96" s="27">
        <v>10</v>
      </c>
      <c r="Q96" s="27">
        <v>10</v>
      </c>
    </row>
    <row r="97" spans="1:17" ht="12.75" customHeight="1">
      <c r="A97" s="8"/>
      <c r="B97" s="8"/>
      <c r="C97" s="28" t="s">
        <v>48</v>
      </c>
      <c r="D97" s="28" t="s">
        <v>198</v>
      </c>
      <c r="E97" s="28"/>
      <c r="F97" s="33" t="s">
        <v>199</v>
      </c>
      <c r="G97" s="26">
        <v>58</v>
      </c>
      <c r="H97" s="27">
        <v>60</v>
      </c>
      <c r="I97" s="27">
        <v>80</v>
      </c>
      <c r="J97" s="27">
        <v>60</v>
      </c>
      <c r="K97" s="24">
        <f>SUM(N97:Q97)</f>
        <v>120</v>
      </c>
      <c r="L97" s="25">
        <f>K97/H97*100</f>
        <v>200</v>
      </c>
      <c r="M97" s="25">
        <f>K97/I97*100</f>
        <v>150</v>
      </c>
      <c r="N97" s="27">
        <v>60</v>
      </c>
      <c r="O97" s="27">
        <v>20</v>
      </c>
      <c r="P97" s="27">
        <v>20</v>
      </c>
      <c r="Q97" s="27">
        <v>20</v>
      </c>
    </row>
    <row r="98" spans="1:17" ht="12.75" customHeight="1">
      <c r="A98" s="8"/>
      <c r="B98" s="8"/>
      <c r="C98" s="28" t="s">
        <v>50</v>
      </c>
      <c r="D98" s="28" t="s">
        <v>200</v>
      </c>
      <c r="E98" s="28"/>
      <c r="F98" s="33" t="s">
        <v>201</v>
      </c>
      <c r="G98" s="26">
        <v>2</v>
      </c>
      <c r="H98" s="27">
        <v>1</v>
      </c>
      <c r="I98" s="27">
        <v>4</v>
      </c>
      <c r="J98" s="27">
        <v>1</v>
      </c>
      <c r="K98" s="24">
        <f>SUM(N98:Q98)</f>
        <v>4</v>
      </c>
      <c r="L98" s="25">
        <f>K98/H98*100</f>
        <v>400</v>
      </c>
      <c r="M98" s="25">
        <f>K98/I98*100</f>
        <v>100</v>
      </c>
      <c r="N98" s="27">
        <v>1</v>
      </c>
      <c r="O98" s="27">
        <v>1</v>
      </c>
      <c r="P98" s="27">
        <v>1</v>
      </c>
      <c r="Q98" s="27">
        <v>1</v>
      </c>
    </row>
    <row r="99" spans="1:17" ht="12.75" customHeight="1">
      <c r="A99" s="8"/>
      <c r="B99" s="8"/>
      <c r="C99" s="28" t="s">
        <v>52</v>
      </c>
      <c r="D99" s="28" t="s">
        <v>202</v>
      </c>
      <c r="E99" s="28"/>
      <c r="F99" s="33" t="s">
        <v>203</v>
      </c>
      <c r="G99" s="26">
        <v>2260</v>
      </c>
      <c r="H99" s="27">
        <v>2222</v>
      </c>
      <c r="I99" s="27">
        <v>2200</v>
      </c>
      <c r="J99" s="27">
        <v>790</v>
      </c>
      <c r="K99" s="24">
        <f>SUM(N99:Q99)</f>
        <v>3120</v>
      </c>
      <c r="L99" s="25">
        <f>K99/H99*100</f>
        <v>140.41404140414042</v>
      </c>
      <c r="M99" s="25">
        <f>K99/I99*100</f>
        <v>141.8181818181818</v>
      </c>
      <c r="N99" s="27">
        <v>790</v>
      </c>
      <c r="O99" s="27">
        <v>760</v>
      </c>
      <c r="P99" s="27">
        <v>810</v>
      </c>
      <c r="Q99" s="27">
        <v>760</v>
      </c>
    </row>
    <row r="100" spans="1:17" ht="19.5" customHeight="1">
      <c r="A100" s="8"/>
      <c r="B100" s="8"/>
      <c r="C100" s="18" t="s">
        <v>204</v>
      </c>
      <c r="D100" s="18"/>
      <c r="E100" s="18"/>
      <c r="F100" s="33" t="s">
        <v>205</v>
      </c>
      <c r="G100" s="36">
        <f>G101+G118+G127</f>
        <v>38403.6</v>
      </c>
      <c r="H100" s="36">
        <f>H101+H118+H127</f>
        <v>37083</v>
      </c>
      <c r="I100" s="36">
        <f>I101+I118+I127</f>
        <v>42398.635</v>
      </c>
      <c r="J100" s="36">
        <f>J101+J118+J127</f>
        <v>9709</v>
      </c>
      <c r="K100" s="36">
        <f>K101+K118+K127</f>
        <v>42593.4</v>
      </c>
      <c r="L100" s="20">
        <f>K100/H100*100</f>
        <v>114.85963918776798</v>
      </c>
      <c r="M100" s="20">
        <f>K100/I100*100</f>
        <v>100.45936620365255</v>
      </c>
      <c r="N100" s="36">
        <f>N101+N118+N127</f>
        <v>9709</v>
      </c>
      <c r="O100" s="36">
        <f>O101+O118+O127</f>
        <v>10384.3</v>
      </c>
      <c r="P100" s="36">
        <f>P101+P118+P127</f>
        <v>11170.295</v>
      </c>
      <c r="Q100" s="36">
        <f>Q101+Q118+Q127</f>
        <v>11329.805</v>
      </c>
    </row>
    <row r="101" spans="1:17" ht="12.75" customHeight="1">
      <c r="A101" s="8"/>
      <c r="B101" s="8"/>
      <c r="C101" s="28" t="s">
        <v>206</v>
      </c>
      <c r="D101" s="28" t="s">
        <v>207</v>
      </c>
      <c r="E101" s="28"/>
      <c r="F101" s="33" t="s">
        <v>208</v>
      </c>
      <c r="G101" s="27">
        <f>G102+G106</f>
        <v>30865.6</v>
      </c>
      <c r="H101" s="27">
        <f>H102+H106</f>
        <v>30018</v>
      </c>
      <c r="I101" s="27">
        <f>I102+I106</f>
        <v>40290</v>
      </c>
      <c r="J101" s="27">
        <f>J102+J106</f>
        <v>9328</v>
      </c>
      <c r="K101" s="27">
        <f>K102+K106</f>
        <v>40848</v>
      </c>
      <c r="L101" s="25">
        <f>K101/H101*100</f>
        <v>136.0783529882071</v>
      </c>
      <c r="M101" s="25">
        <f>K101/I101*100</f>
        <v>101.3849590469099</v>
      </c>
      <c r="N101" s="27">
        <f>N102+N106</f>
        <v>9328</v>
      </c>
      <c r="O101" s="27">
        <f>O102+O106</f>
        <v>9840</v>
      </c>
      <c r="P101" s="27">
        <f>P102+P106</f>
        <v>10762</v>
      </c>
      <c r="Q101" s="27">
        <f>Q102+Q106</f>
        <v>10918</v>
      </c>
    </row>
    <row r="102" spans="1:17" ht="12.75" customHeight="1">
      <c r="A102" s="8"/>
      <c r="B102" s="8"/>
      <c r="C102" s="28" t="s">
        <v>209</v>
      </c>
      <c r="D102" s="28" t="s">
        <v>210</v>
      </c>
      <c r="E102" s="28"/>
      <c r="F102" s="33" t="s">
        <v>211</v>
      </c>
      <c r="G102" s="27">
        <f>G103+G104+G105</f>
        <v>26785</v>
      </c>
      <c r="H102" s="27">
        <f>H103+H104+H105</f>
        <v>26284</v>
      </c>
      <c r="I102" s="27">
        <f>I103+I104+I105</f>
        <v>35730</v>
      </c>
      <c r="J102" s="27">
        <f>J103+J104+J105</f>
        <v>8287</v>
      </c>
      <c r="K102" s="27">
        <f>K103+K104+K105</f>
        <v>36207</v>
      </c>
      <c r="L102" s="25">
        <f>K102/H102*100</f>
        <v>137.75300563080202</v>
      </c>
      <c r="M102" s="25">
        <f>K102/I102*100</f>
        <v>101.33501259445843</v>
      </c>
      <c r="N102" s="27">
        <f>N103+N104+N105</f>
        <v>8287</v>
      </c>
      <c r="O102" s="27">
        <f>O103+O104+O105</f>
        <v>8740</v>
      </c>
      <c r="P102" s="27">
        <f>P103+P104+P105</f>
        <v>9512</v>
      </c>
      <c r="Q102" s="27">
        <f>Q103+Q104+Q105</f>
        <v>9668</v>
      </c>
    </row>
    <row r="103" spans="1:17" ht="14.25" customHeight="1">
      <c r="A103" s="8"/>
      <c r="B103" s="8"/>
      <c r="C103" s="28"/>
      <c r="D103" s="28" t="s">
        <v>212</v>
      </c>
      <c r="E103" s="28"/>
      <c r="F103" s="33" t="s">
        <v>213</v>
      </c>
      <c r="G103" s="26">
        <v>25999</v>
      </c>
      <c r="H103" s="27">
        <v>25082</v>
      </c>
      <c r="I103" s="27">
        <v>34762</v>
      </c>
      <c r="J103" s="27">
        <v>8229</v>
      </c>
      <c r="K103" s="24">
        <f>SUM(N103:Q103)</f>
        <v>35231</v>
      </c>
      <c r="L103" s="25">
        <f>K103/H103*100</f>
        <v>140.46328044015627</v>
      </c>
      <c r="M103" s="25">
        <f>K103/I103*100</f>
        <v>101.3491743858236</v>
      </c>
      <c r="N103" s="27">
        <v>8229</v>
      </c>
      <c r="O103" s="27">
        <v>8328</v>
      </c>
      <c r="P103" s="27">
        <v>9427</v>
      </c>
      <c r="Q103" s="27">
        <v>9247</v>
      </c>
    </row>
    <row r="104" spans="1:17" ht="12.75" customHeight="1">
      <c r="A104" s="8"/>
      <c r="B104" s="8"/>
      <c r="C104" s="35"/>
      <c r="D104" s="28" t="s">
        <v>214</v>
      </c>
      <c r="E104" s="28"/>
      <c r="F104" s="33" t="s">
        <v>215</v>
      </c>
      <c r="G104" s="26">
        <v>786</v>
      </c>
      <c r="H104" s="27">
        <v>1202</v>
      </c>
      <c r="I104" s="27">
        <v>968</v>
      </c>
      <c r="J104" s="27">
        <v>58</v>
      </c>
      <c r="K104" s="24">
        <f>SUM(N104:Q104)</f>
        <v>976</v>
      </c>
      <c r="L104" s="25">
        <f>K104/H104*100</f>
        <v>81.19800332778702</v>
      </c>
      <c r="M104" s="25">
        <f>K104/I104*100</f>
        <v>100.82644628099173</v>
      </c>
      <c r="N104" s="27">
        <v>58</v>
      </c>
      <c r="O104" s="27">
        <v>412</v>
      </c>
      <c r="P104" s="27">
        <v>85</v>
      </c>
      <c r="Q104" s="27">
        <v>421</v>
      </c>
    </row>
    <row r="105" spans="1:17" ht="19.5" customHeight="1">
      <c r="A105" s="8"/>
      <c r="B105" s="8"/>
      <c r="C105" s="35"/>
      <c r="D105" s="28" t="s">
        <v>216</v>
      </c>
      <c r="E105" s="28"/>
      <c r="F105" s="33" t="s">
        <v>217</v>
      </c>
      <c r="G105" s="26">
        <v>0</v>
      </c>
      <c r="H105" s="26">
        <v>0</v>
      </c>
      <c r="I105" s="26">
        <v>0</v>
      </c>
      <c r="J105" s="26">
        <v>0</v>
      </c>
      <c r="K105" s="24">
        <f>SUM(N105:Q105)</f>
        <v>0</v>
      </c>
      <c r="L105" s="25" t="s">
        <v>218</v>
      </c>
      <c r="M105" s="25" t="s">
        <v>218</v>
      </c>
      <c r="N105" s="26">
        <v>0</v>
      </c>
      <c r="O105" s="26">
        <v>0</v>
      </c>
      <c r="P105" s="26">
        <v>0</v>
      </c>
      <c r="Q105" s="26">
        <v>0</v>
      </c>
    </row>
    <row r="106" spans="1:17" ht="13.5" customHeight="1">
      <c r="A106" s="8"/>
      <c r="B106" s="8"/>
      <c r="C106" s="28" t="s">
        <v>219</v>
      </c>
      <c r="D106" s="28" t="s">
        <v>220</v>
      </c>
      <c r="E106" s="28"/>
      <c r="F106" s="33" t="s">
        <v>221</v>
      </c>
      <c r="G106" s="41">
        <f>G107+G110+G111+G112+G113</f>
        <v>4080.6</v>
      </c>
      <c r="H106" s="41">
        <f>H107+H110+H111+H112+H113</f>
        <v>3734</v>
      </c>
      <c r="I106" s="41">
        <f>I107+I110+I111+I112+I113</f>
        <v>4560</v>
      </c>
      <c r="J106" s="41">
        <f>J107+J110+J111+J112+J113</f>
        <v>1041</v>
      </c>
      <c r="K106" s="41">
        <f>K107+K110+K111+K112+K113</f>
        <v>4641</v>
      </c>
      <c r="L106" s="25">
        <f>K106/H106*100</f>
        <v>124.29030530262453</v>
      </c>
      <c r="M106" s="25">
        <f>K106/I106*100</f>
        <v>101.77631578947368</v>
      </c>
      <c r="N106" s="41">
        <f>N107+N110+N111+N112+N113</f>
        <v>1041</v>
      </c>
      <c r="O106" s="41">
        <f>O107+O110+O111+O112+O113</f>
        <v>1100</v>
      </c>
      <c r="P106" s="41">
        <f>P107+P110+P111+P112+P113</f>
        <v>1250</v>
      </c>
      <c r="Q106" s="41">
        <f>Q107+Q110+Q111+Q112+Q113</f>
        <v>1250</v>
      </c>
    </row>
    <row r="107" spans="1:17" ht="30.75" customHeight="1">
      <c r="A107" s="8"/>
      <c r="B107" s="8"/>
      <c r="C107" s="35"/>
      <c r="D107" s="28" t="s">
        <v>222</v>
      </c>
      <c r="E107" s="28"/>
      <c r="F107" s="33" t="s">
        <v>223</v>
      </c>
      <c r="G107" s="26">
        <v>718.6</v>
      </c>
      <c r="H107" s="27">
        <v>454</v>
      </c>
      <c r="I107" s="27">
        <v>1000</v>
      </c>
      <c r="J107" s="27">
        <v>137</v>
      </c>
      <c r="K107" s="24">
        <f>SUM(N107:Q107)</f>
        <v>987</v>
      </c>
      <c r="L107" s="25">
        <f>K107/H107*100</f>
        <v>217.40088105726875</v>
      </c>
      <c r="M107" s="25">
        <f>K107/I107*100</f>
        <v>98.7</v>
      </c>
      <c r="N107" s="27">
        <v>137</v>
      </c>
      <c r="O107" s="27">
        <v>250</v>
      </c>
      <c r="P107" s="27">
        <v>300</v>
      </c>
      <c r="Q107" s="27">
        <v>300</v>
      </c>
    </row>
    <row r="108" spans="1:17" ht="12.75">
      <c r="A108" s="8"/>
      <c r="B108" s="8"/>
      <c r="C108" s="35"/>
      <c r="D108" s="35"/>
      <c r="E108" s="28" t="s">
        <v>224</v>
      </c>
      <c r="F108" s="33" t="s">
        <v>225</v>
      </c>
      <c r="G108" s="26"/>
      <c r="H108" s="26"/>
      <c r="I108" s="26"/>
      <c r="J108" s="26"/>
      <c r="K108" s="24"/>
      <c r="L108" s="25"/>
      <c r="M108" s="25"/>
      <c r="N108" s="26"/>
      <c r="O108" s="26"/>
      <c r="P108" s="26"/>
      <c r="Q108" s="26"/>
    </row>
    <row r="109" spans="1:17" ht="12.75">
      <c r="A109" s="8"/>
      <c r="B109" s="8"/>
      <c r="C109" s="35"/>
      <c r="D109" s="35"/>
      <c r="E109" s="28" t="s">
        <v>226</v>
      </c>
      <c r="F109" s="33" t="s">
        <v>227</v>
      </c>
      <c r="G109" s="26"/>
      <c r="H109" s="26"/>
      <c r="I109" s="26"/>
      <c r="J109" s="26"/>
      <c r="K109" s="24"/>
      <c r="L109" s="25"/>
      <c r="M109" s="25"/>
      <c r="N109" s="26"/>
      <c r="O109" s="26"/>
      <c r="P109" s="26"/>
      <c r="Q109" s="26"/>
    </row>
    <row r="110" spans="1:17" ht="12.75" customHeight="1">
      <c r="A110" s="8"/>
      <c r="B110" s="8"/>
      <c r="C110" s="35"/>
      <c r="D110" s="28" t="s">
        <v>228</v>
      </c>
      <c r="E110" s="28"/>
      <c r="F110" s="33" t="s">
        <v>229</v>
      </c>
      <c r="G110" s="26">
        <v>3362</v>
      </c>
      <c r="H110" s="27">
        <v>3280</v>
      </c>
      <c r="I110" s="27">
        <v>3560</v>
      </c>
      <c r="J110" s="27">
        <v>904</v>
      </c>
      <c r="K110" s="24">
        <f>SUM(N110:Q110)</f>
        <v>3654</v>
      </c>
      <c r="L110" s="25">
        <f>K110/H110*100</f>
        <v>111.40243902439025</v>
      </c>
      <c r="M110" s="25">
        <f>K110/I110*100</f>
        <v>102.64044943820225</v>
      </c>
      <c r="N110" s="27">
        <v>904</v>
      </c>
      <c r="O110" s="27">
        <v>850</v>
      </c>
      <c r="P110" s="27">
        <v>950</v>
      </c>
      <c r="Q110" s="27">
        <v>950</v>
      </c>
    </row>
    <row r="111" spans="1:17" ht="12.75" customHeight="1">
      <c r="A111" s="8"/>
      <c r="B111" s="8"/>
      <c r="C111" s="35"/>
      <c r="D111" s="28" t="s">
        <v>230</v>
      </c>
      <c r="E111" s="28"/>
      <c r="F111" s="33" t="s">
        <v>231</v>
      </c>
      <c r="G111" s="26">
        <v>0</v>
      </c>
      <c r="H111" s="26">
        <v>0</v>
      </c>
      <c r="I111" s="26">
        <v>0</v>
      </c>
      <c r="J111" s="26">
        <v>0</v>
      </c>
      <c r="K111" s="24">
        <f>SUM(N111:Q111)</f>
        <v>0</v>
      </c>
      <c r="L111" s="25" t="s">
        <v>218</v>
      </c>
      <c r="M111" s="25" t="s">
        <v>218</v>
      </c>
      <c r="N111" s="26">
        <v>0</v>
      </c>
      <c r="O111" s="26">
        <v>0</v>
      </c>
      <c r="P111" s="26">
        <v>0</v>
      </c>
      <c r="Q111" s="26">
        <v>0</v>
      </c>
    </row>
    <row r="112" spans="1:17" ht="12.75" customHeight="1">
      <c r="A112" s="8"/>
      <c r="B112" s="8"/>
      <c r="C112" s="35"/>
      <c r="D112" s="28" t="s">
        <v>232</v>
      </c>
      <c r="E112" s="28"/>
      <c r="F112" s="33" t="s">
        <v>233</v>
      </c>
      <c r="G112" s="26">
        <v>0</v>
      </c>
      <c r="H112" s="26">
        <v>0</v>
      </c>
      <c r="I112" s="26">
        <v>0</v>
      </c>
      <c r="J112" s="26">
        <v>0</v>
      </c>
      <c r="K112" s="24">
        <f>SUM(N112:Q112)</f>
        <v>0</v>
      </c>
      <c r="L112" s="25" t="s">
        <v>218</v>
      </c>
      <c r="M112" s="25" t="s">
        <v>218</v>
      </c>
      <c r="N112" s="26">
        <v>0</v>
      </c>
      <c r="O112" s="26">
        <v>0</v>
      </c>
      <c r="P112" s="26">
        <v>0</v>
      </c>
      <c r="Q112" s="26">
        <v>0</v>
      </c>
    </row>
    <row r="113" spans="1:17" ht="12.75" customHeight="1">
      <c r="A113" s="8"/>
      <c r="B113" s="8"/>
      <c r="C113" s="35"/>
      <c r="D113" s="28" t="s">
        <v>234</v>
      </c>
      <c r="E113" s="28"/>
      <c r="F113" s="33" t="s">
        <v>235</v>
      </c>
      <c r="G113" s="26">
        <v>0</v>
      </c>
      <c r="H113" s="26">
        <v>0</v>
      </c>
      <c r="I113" s="26">
        <v>0</v>
      </c>
      <c r="J113" s="26">
        <v>0</v>
      </c>
      <c r="K113" s="24">
        <f>SUM(N113:Q113)</f>
        <v>0</v>
      </c>
      <c r="L113" s="25" t="s">
        <v>218</v>
      </c>
      <c r="M113" s="25" t="s">
        <v>218</v>
      </c>
      <c r="N113" s="26">
        <v>0</v>
      </c>
      <c r="O113" s="26">
        <v>0</v>
      </c>
      <c r="P113" s="26">
        <v>0</v>
      </c>
      <c r="Q113" s="26">
        <v>0</v>
      </c>
    </row>
    <row r="114" spans="1:17" ht="12.75" customHeight="1">
      <c r="A114" s="8"/>
      <c r="B114" s="8"/>
      <c r="C114" s="28" t="s">
        <v>236</v>
      </c>
      <c r="D114" s="28" t="s">
        <v>237</v>
      </c>
      <c r="E114" s="28"/>
      <c r="F114" s="33" t="s">
        <v>238</v>
      </c>
      <c r="G114" s="26">
        <v>0</v>
      </c>
      <c r="H114" s="26">
        <v>0</v>
      </c>
      <c r="I114" s="26">
        <v>0</v>
      </c>
      <c r="J114" s="26">
        <v>0</v>
      </c>
      <c r="K114" s="24">
        <f>SUM(N114:Q114)</f>
        <v>0</v>
      </c>
      <c r="L114" s="25" t="s">
        <v>218</v>
      </c>
      <c r="M114" s="25" t="s">
        <v>218</v>
      </c>
      <c r="N114" s="26">
        <v>0</v>
      </c>
      <c r="O114" s="26">
        <v>0</v>
      </c>
      <c r="P114" s="26">
        <v>0</v>
      </c>
      <c r="Q114" s="26">
        <v>0</v>
      </c>
    </row>
    <row r="115" spans="1:17" ht="12.75" customHeight="1">
      <c r="A115" s="8"/>
      <c r="B115" s="8"/>
      <c r="C115" s="35"/>
      <c r="D115" s="28" t="s">
        <v>239</v>
      </c>
      <c r="E115" s="28"/>
      <c r="F115" s="33" t="s">
        <v>240</v>
      </c>
      <c r="G115" s="26">
        <v>0</v>
      </c>
      <c r="H115" s="26">
        <v>0</v>
      </c>
      <c r="I115" s="26">
        <v>0</v>
      </c>
      <c r="J115" s="26">
        <v>0</v>
      </c>
      <c r="K115" s="24">
        <f>SUM(N115:Q115)</f>
        <v>0</v>
      </c>
      <c r="L115" s="25" t="s">
        <v>218</v>
      </c>
      <c r="M115" s="25" t="s">
        <v>218</v>
      </c>
      <c r="N115" s="26">
        <v>0</v>
      </c>
      <c r="O115" s="26">
        <v>0</v>
      </c>
      <c r="P115" s="26">
        <v>0</v>
      </c>
      <c r="Q115" s="26">
        <v>0</v>
      </c>
    </row>
    <row r="116" spans="1:17" ht="12.75" customHeight="1">
      <c r="A116" s="8"/>
      <c r="B116" s="8"/>
      <c r="C116" s="35"/>
      <c r="D116" s="28" t="s">
        <v>241</v>
      </c>
      <c r="E116" s="28"/>
      <c r="F116" s="33" t="s">
        <v>242</v>
      </c>
      <c r="G116" s="26">
        <v>0</v>
      </c>
      <c r="H116" s="26">
        <v>0</v>
      </c>
      <c r="I116" s="26">
        <v>0</v>
      </c>
      <c r="J116" s="26">
        <v>0</v>
      </c>
      <c r="K116" s="24">
        <f>SUM(N116:Q116)</f>
        <v>0</v>
      </c>
      <c r="L116" s="25" t="s">
        <v>218</v>
      </c>
      <c r="M116" s="25" t="s">
        <v>218</v>
      </c>
      <c r="N116" s="26">
        <v>0</v>
      </c>
      <c r="O116" s="26">
        <v>0</v>
      </c>
      <c r="P116" s="26">
        <v>0</v>
      </c>
      <c r="Q116" s="26">
        <v>0</v>
      </c>
    </row>
    <row r="117" spans="1:17" ht="12.75" customHeight="1">
      <c r="A117" s="8"/>
      <c r="B117" s="8"/>
      <c r="C117" s="35"/>
      <c r="D117" s="28" t="s">
        <v>243</v>
      </c>
      <c r="E117" s="28"/>
      <c r="F117" s="33" t="s">
        <v>244</v>
      </c>
      <c r="G117" s="26">
        <v>0</v>
      </c>
      <c r="H117" s="26">
        <v>0</v>
      </c>
      <c r="I117" s="26">
        <v>0</v>
      </c>
      <c r="J117" s="26">
        <v>0</v>
      </c>
      <c r="K117" s="24">
        <f>SUM(N117:Q117)</f>
        <v>0</v>
      </c>
      <c r="L117" s="25" t="s">
        <v>218</v>
      </c>
      <c r="M117" s="25" t="s">
        <v>218</v>
      </c>
      <c r="N117" s="26">
        <v>0</v>
      </c>
      <c r="O117" s="26">
        <v>0</v>
      </c>
      <c r="P117" s="26">
        <v>0</v>
      </c>
      <c r="Q117" s="26">
        <v>0</v>
      </c>
    </row>
    <row r="118" spans="1:17" ht="12.75" customHeight="1">
      <c r="A118" s="8"/>
      <c r="B118" s="8"/>
      <c r="C118" s="28" t="s">
        <v>245</v>
      </c>
      <c r="D118" s="28" t="s">
        <v>246</v>
      </c>
      <c r="E118" s="28"/>
      <c r="F118" s="33" t="s">
        <v>247</v>
      </c>
      <c r="G118" s="27">
        <f>G119+G122+G125+G126</f>
        <v>882</v>
      </c>
      <c r="H118" s="27">
        <f>H119+H122+H125+H126</f>
        <v>592</v>
      </c>
      <c r="I118" s="27">
        <f>I119+I122+I125+I126</f>
        <v>1276</v>
      </c>
      <c r="J118" s="27">
        <f>J119+J122+J125+J126</f>
        <v>190</v>
      </c>
      <c r="K118" s="27">
        <f>K119+K122+K125+K126</f>
        <v>910</v>
      </c>
      <c r="L118" s="25">
        <f>K118/H118*100</f>
        <v>153.7162162162162</v>
      </c>
      <c r="M118" s="25">
        <f>K118/I118*100</f>
        <v>71.31661442006269</v>
      </c>
      <c r="N118" s="27">
        <f>N119+N122+N125+N126</f>
        <v>190</v>
      </c>
      <c r="O118" s="27">
        <f>O119+O122+O125+O126</f>
        <v>340</v>
      </c>
      <c r="P118" s="27">
        <f>P119+P122+P125+P126</f>
        <v>190</v>
      </c>
      <c r="Q118" s="27">
        <f>Q119+Q122+Q125+Q126</f>
        <v>190</v>
      </c>
    </row>
    <row r="119" spans="1:17" ht="12.75" customHeight="1">
      <c r="A119" s="8"/>
      <c r="B119" s="8"/>
      <c r="C119" s="35"/>
      <c r="D119" s="28" t="s">
        <v>248</v>
      </c>
      <c r="E119" s="28"/>
      <c r="F119" s="33" t="s">
        <v>249</v>
      </c>
      <c r="G119" s="41">
        <f>G120+G121</f>
        <v>192</v>
      </c>
      <c r="H119" s="41">
        <f>H120+H121</f>
        <v>192</v>
      </c>
      <c r="I119" s="41">
        <f>I120+I121</f>
        <v>232</v>
      </c>
      <c r="J119" s="41">
        <f>J120+J121</f>
        <v>58</v>
      </c>
      <c r="K119" s="24">
        <f>SUM(N119:Q119)</f>
        <v>232</v>
      </c>
      <c r="L119" s="25">
        <f>K119/H119*100</f>
        <v>120.83333333333333</v>
      </c>
      <c r="M119" s="25">
        <f>K119/I119*100</f>
        <v>100</v>
      </c>
      <c r="N119" s="41">
        <f>N120+N121</f>
        <v>58</v>
      </c>
      <c r="O119" s="41">
        <f>O120+O121</f>
        <v>58</v>
      </c>
      <c r="P119" s="41">
        <f>P120+P121</f>
        <v>58</v>
      </c>
      <c r="Q119" s="41">
        <f>Q120+Q121</f>
        <v>58</v>
      </c>
    </row>
    <row r="120" spans="1:17" ht="12.75">
      <c r="A120" s="8"/>
      <c r="B120" s="8"/>
      <c r="C120" s="35"/>
      <c r="D120" s="28"/>
      <c r="E120" s="28" t="s">
        <v>250</v>
      </c>
      <c r="F120" s="33" t="s">
        <v>251</v>
      </c>
      <c r="G120" s="26">
        <v>192</v>
      </c>
      <c r="H120" s="27">
        <v>192</v>
      </c>
      <c r="I120" s="27">
        <v>232</v>
      </c>
      <c r="J120" s="27">
        <v>58</v>
      </c>
      <c r="K120" s="24">
        <f>SUM(N120:Q120)</f>
        <v>232</v>
      </c>
      <c r="L120" s="25">
        <f>K120/H120*100</f>
        <v>120.83333333333333</v>
      </c>
      <c r="M120" s="25">
        <f>K120/I120*100</f>
        <v>100</v>
      </c>
      <c r="N120" s="27">
        <v>58</v>
      </c>
      <c r="O120" s="41">
        <v>58</v>
      </c>
      <c r="P120" s="41">
        <v>58</v>
      </c>
      <c r="Q120" s="41">
        <v>58</v>
      </c>
    </row>
    <row r="121" spans="1:17" ht="12.75">
      <c r="A121" s="8"/>
      <c r="B121" s="8"/>
      <c r="C121" s="35"/>
      <c r="D121" s="28"/>
      <c r="E121" s="28" t="s">
        <v>252</v>
      </c>
      <c r="F121" s="33" t="s">
        <v>253</v>
      </c>
      <c r="G121" s="27"/>
      <c r="H121" s="27"/>
      <c r="I121" s="27"/>
      <c r="J121" s="27"/>
      <c r="K121" s="24"/>
      <c r="L121" s="25"/>
      <c r="M121" s="25"/>
      <c r="N121" s="27"/>
      <c r="O121" s="27"/>
      <c r="P121" s="27"/>
      <c r="Q121" s="27"/>
    </row>
    <row r="122" spans="1:17" ht="15" customHeight="1">
      <c r="A122" s="8"/>
      <c r="B122" s="8"/>
      <c r="C122" s="35"/>
      <c r="D122" s="28" t="s">
        <v>254</v>
      </c>
      <c r="E122" s="28"/>
      <c r="F122" s="33" t="s">
        <v>255</v>
      </c>
      <c r="G122" s="26">
        <f>G123+G124</f>
        <v>683</v>
      </c>
      <c r="H122" s="26">
        <f>H123+H124</f>
        <v>394</v>
      </c>
      <c r="I122" s="26">
        <f>I123+I124</f>
        <v>1028</v>
      </c>
      <c r="J122" s="26">
        <f>J123+J124</f>
        <v>129</v>
      </c>
      <c r="K122" s="26">
        <f>K123+K124</f>
        <v>666</v>
      </c>
      <c r="L122" s="25">
        <f>K122/H122*100</f>
        <v>169.03553299492387</v>
      </c>
      <c r="M122" s="25">
        <f>K122/I122*100</f>
        <v>64.78599221789884</v>
      </c>
      <c r="N122" s="26">
        <f>N123+N124</f>
        <v>129</v>
      </c>
      <c r="O122" s="26">
        <f>O123+O124</f>
        <v>279</v>
      </c>
      <c r="P122" s="26">
        <f>P123+P124</f>
        <v>129</v>
      </c>
      <c r="Q122" s="26">
        <f>Q123+Q124</f>
        <v>129</v>
      </c>
    </row>
    <row r="123" spans="1:17" ht="12.75">
      <c r="A123" s="8"/>
      <c r="B123" s="8"/>
      <c r="C123" s="35"/>
      <c r="D123" s="28"/>
      <c r="E123" s="28" t="s">
        <v>250</v>
      </c>
      <c r="F123" s="33" t="s">
        <v>256</v>
      </c>
      <c r="G123" s="26">
        <v>442</v>
      </c>
      <c r="H123" s="27">
        <v>394</v>
      </c>
      <c r="I123" s="27">
        <v>528</v>
      </c>
      <c r="J123" s="27">
        <v>129</v>
      </c>
      <c r="K123" s="24">
        <f>SUM(N123:Q123)</f>
        <v>516</v>
      </c>
      <c r="L123" s="25">
        <f>K123/H123*100</f>
        <v>130.96446700507613</v>
      </c>
      <c r="M123" s="25">
        <f>K123/I123*100</f>
        <v>97.72727272727273</v>
      </c>
      <c r="N123" s="27">
        <v>129</v>
      </c>
      <c r="O123" s="27">
        <v>129</v>
      </c>
      <c r="P123" s="27">
        <v>129</v>
      </c>
      <c r="Q123" s="27">
        <v>129</v>
      </c>
    </row>
    <row r="124" spans="1:17" ht="15.75" customHeight="1">
      <c r="A124" s="8"/>
      <c r="B124" s="8"/>
      <c r="C124" s="35"/>
      <c r="D124" s="28"/>
      <c r="E124" s="28" t="s">
        <v>252</v>
      </c>
      <c r="F124" s="33" t="s">
        <v>257</v>
      </c>
      <c r="G124" s="26">
        <v>241</v>
      </c>
      <c r="H124" s="27">
        <v>0</v>
      </c>
      <c r="I124" s="27">
        <v>500</v>
      </c>
      <c r="J124" s="27">
        <v>0</v>
      </c>
      <c r="K124" s="24">
        <f>SUM(N124:Q124)</f>
        <v>150</v>
      </c>
      <c r="L124" s="25" t="s">
        <v>218</v>
      </c>
      <c r="M124" s="25">
        <f>K124/I124*100</f>
        <v>30</v>
      </c>
      <c r="N124" s="27">
        <v>0</v>
      </c>
      <c r="O124" s="27">
        <v>150</v>
      </c>
      <c r="P124" s="27">
        <v>0</v>
      </c>
      <c r="Q124" s="27">
        <v>0</v>
      </c>
    </row>
    <row r="125" spans="1:17" ht="12.75" customHeight="1">
      <c r="A125" s="8"/>
      <c r="B125" s="8"/>
      <c r="C125" s="35"/>
      <c r="D125" s="28" t="s">
        <v>258</v>
      </c>
      <c r="E125" s="28"/>
      <c r="F125" s="33" t="s">
        <v>259</v>
      </c>
      <c r="G125" s="26">
        <v>7</v>
      </c>
      <c r="H125" s="27">
        <v>6</v>
      </c>
      <c r="I125" s="27">
        <v>16</v>
      </c>
      <c r="J125" s="27">
        <v>3</v>
      </c>
      <c r="K125" s="24">
        <f>SUM(N125:Q125)</f>
        <v>12</v>
      </c>
      <c r="L125" s="25">
        <f>K125/H125*100</f>
        <v>200</v>
      </c>
      <c r="M125" s="25">
        <f>K125/I125*100</f>
        <v>75</v>
      </c>
      <c r="N125" s="27">
        <v>3</v>
      </c>
      <c r="O125" s="27">
        <v>3</v>
      </c>
      <c r="P125" s="27">
        <v>3</v>
      </c>
      <c r="Q125" s="27">
        <v>3</v>
      </c>
    </row>
    <row r="126" spans="1:17" ht="12.75" customHeight="1">
      <c r="A126" s="8"/>
      <c r="B126" s="8"/>
      <c r="C126" s="35"/>
      <c r="D126" s="28" t="s">
        <v>260</v>
      </c>
      <c r="E126" s="28"/>
      <c r="F126" s="33" t="s">
        <v>261</v>
      </c>
      <c r="G126" s="27"/>
      <c r="H126" s="27"/>
      <c r="I126" s="27"/>
      <c r="J126" s="27"/>
      <c r="K126" s="24"/>
      <c r="L126" s="25"/>
      <c r="M126" s="25"/>
      <c r="N126" s="27"/>
      <c r="O126" s="27"/>
      <c r="P126" s="27"/>
      <c r="Q126" s="27"/>
    </row>
    <row r="127" spans="1:17" ht="12.75" customHeight="1">
      <c r="A127" s="8"/>
      <c r="B127" s="8"/>
      <c r="C127" s="28" t="s">
        <v>262</v>
      </c>
      <c r="D127" s="28" t="s">
        <v>263</v>
      </c>
      <c r="E127" s="28"/>
      <c r="F127" s="33" t="s">
        <v>264</v>
      </c>
      <c r="G127" s="27">
        <v>6656</v>
      </c>
      <c r="H127" s="27">
        <v>6473</v>
      </c>
      <c r="I127" s="27">
        <f>(I102+I118)*0.0225</f>
        <v>832.6350000000001</v>
      </c>
      <c r="J127" s="27">
        <v>191</v>
      </c>
      <c r="K127" s="24">
        <f>SUM(N127:Q127)</f>
        <v>835.4000000000001</v>
      </c>
      <c r="L127" s="25">
        <f>K127/H127*100</f>
        <v>12.905916885524487</v>
      </c>
      <c r="M127" s="25">
        <f>K127/I127*100</f>
        <v>100.33207828159998</v>
      </c>
      <c r="N127" s="27">
        <v>191</v>
      </c>
      <c r="O127" s="27">
        <f>(O102+O118)*0.0225</f>
        <v>204.3</v>
      </c>
      <c r="P127" s="27">
        <f>(P102+P118)*0.0225</f>
        <v>218.29500000000002</v>
      </c>
      <c r="Q127" s="27">
        <f>(Q102+Q118)*0.0225</f>
        <v>221.80500000000004</v>
      </c>
    </row>
    <row r="128" spans="1:42" ht="21.75" customHeight="1">
      <c r="A128" s="8"/>
      <c r="B128" s="8"/>
      <c r="C128" s="18" t="s">
        <v>265</v>
      </c>
      <c r="D128" s="18"/>
      <c r="E128" s="18"/>
      <c r="F128" s="33" t="s">
        <v>266</v>
      </c>
      <c r="G128" s="36">
        <f>G129+G132+G133+G134+G135+G136</f>
        <v>8626</v>
      </c>
      <c r="H128" s="36">
        <f>H129+H132+H133+H134+H135+H136</f>
        <v>9670</v>
      </c>
      <c r="I128" s="36">
        <f>I129+I132+I133+I134+I135+I136</f>
        <v>8090</v>
      </c>
      <c r="J128" s="36">
        <f>J129+J132+J133+J134+J135+J136</f>
        <v>1336</v>
      </c>
      <c r="K128" s="36">
        <f>K129+K132+K133+K134+K135+K136</f>
        <v>10458</v>
      </c>
      <c r="L128" s="20">
        <f>K128/H128*100</f>
        <v>108.14891416752843</v>
      </c>
      <c r="M128" s="20">
        <f>K128/I128*100</f>
        <v>129.2707045735476</v>
      </c>
      <c r="N128" s="36">
        <f>N129+N132+N133+N134+N135+N136</f>
        <v>1336</v>
      </c>
      <c r="O128" s="36">
        <f>O129+O132+O133+O134+O135+O136</f>
        <v>3214</v>
      </c>
      <c r="P128" s="36">
        <f>P129+P132+P133+P134+P135+P136</f>
        <v>2904</v>
      </c>
      <c r="Q128" s="36">
        <f>Q129+Q132+Q133+Q134+Q135+Q136</f>
        <v>3004</v>
      </c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1:17" ht="12.75" customHeight="1">
      <c r="A129" s="8"/>
      <c r="B129" s="8"/>
      <c r="C129" s="28" t="s">
        <v>29</v>
      </c>
      <c r="D129" s="28" t="s">
        <v>267</v>
      </c>
      <c r="E129" s="28"/>
      <c r="F129" s="33" t="s">
        <v>268</v>
      </c>
      <c r="G129" s="34">
        <f>G130+G131</f>
        <v>190</v>
      </c>
      <c r="H129" s="34">
        <f>H130+H131</f>
        <v>144</v>
      </c>
      <c r="I129" s="34">
        <f>I130+I131</f>
        <v>200</v>
      </c>
      <c r="J129" s="34">
        <v>21</v>
      </c>
      <c r="K129" s="24">
        <f>SUM(N129:Q129)</f>
        <v>81</v>
      </c>
      <c r="L129" s="25">
        <f>K129/H129*100</f>
        <v>56.25</v>
      </c>
      <c r="M129" s="25">
        <f>K129/I129*100</f>
        <v>40.5</v>
      </c>
      <c r="N129" s="34">
        <f>N130+N131</f>
        <v>21</v>
      </c>
      <c r="O129" s="34">
        <f>O130+O131</f>
        <v>20</v>
      </c>
      <c r="P129" s="34">
        <f>P130+P131</f>
        <v>20</v>
      </c>
      <c r="Q129" s="34">
        <f>Q130+Q131</f>
        <v>20</v>
      </c>
    </row>
    <row r="130" spans="1:17" ht="12.75" customHeight="1">
      <c r="A130" s="8"/>
      <c r="B130" s="8"/>
      <c r="C130" s="28"/>
      <c r="D130" s="28" t="s">
        <v>269</v>
      </c>
      <c r="E130" s="28"/>
      <c r="F130" s="33" t="s">
        <v>270</v>
      </c>
      <c r="G130" s="26">
        <v>34</v>
      </c>
      <c r="H130" s="27">
        <v>33</v>
      </c>
      <c r="I130" s="27">
        <v>0</v>
      </c>
      <c r="J130" s="27">
        <v>0</v>
      </c>
      <c r="K130" s="24">
        <f>SUM(N130:Q130)</f>
        <v>0</v>
      </c>
      <c r="L130" s="25" t="s">
        <v>218</v>
      </c>
      <c r="M130" s="25" t="s">
        <v>218</v>
      </c>
      <c r="N130" s="27">
        <v>0</v>
      </c>
      <c r="O130" s="27">
        <v>0</v>
      </c>
      <c r="P130" s="27">
        <v>0</v>
      </c>
      <c r="Q130" s="27">
        <v>0</v>
      </c>
    </row>
    <row r="131" spans="1:17" ht="12.75" customHeight="1">
      <c r="A131" s="8"/>
      <c r="B131" s="8"/>
      <c r="C131" s="28"/>
      <c r="D131" s="28" t="s">
        <v>271</v>
      </c>
      <c r="E131" s="28"/>
      <c r="F131" s="33" t="s">
        <v>272</v>
      </c>
      <c r="G131" s="26">
        <v>156</v>
      </c>
      <c r="H131" s="27">
        <v>111</v>
      </c>
      <c r="I131" s="37">
        <v>200</v>
      </c>
      <c r="J131" s="37">
        <v>22</v>
      </c>
      <c r="K131" s="24">
        <f>SUM(N131:Q131)</f>
        <v>81</v>
      </c>
      <c r="L131" s="25">
        <f>K131/H131*100</f>
        <v>72.97297297297297</v>
      </c>
      <c r="M131" s="25">
        <f>K131/I131*100</f>
        <v>40.5</v>
      </c>
      <c r="N131" s="37">
        <v>21</v>
      </c>
      <c r="O131" s="37">
        <v>20</v>
      </c>
      <c r="P131" s="27">
        <v>20</v>
      </c>
      <c r="Q131" s="27">
        <v>20</v>
      </c>
    </row>
    <row r="132" spans="1:17" ht="12.75" customHeight="1">
      <c r="A132" s="8"/>
      <c r="B132" s="8"/>
      <c r="C132" s="28" t="s">
        <v>39</v>
      </c>
      <c r="D132" s="28" t="s">
        <v>273</v>
      </c>
      <c r="E132" s="28"/>
      <c r="F132" s="33" t="s">
        <v>274</v>
      </c>
      <c r="G132" s="26">
        <v>745</v>
      </c>
      <c r="H132" s="27">
        <v>638</v>
      </c>
      <c r="I132" s="27">
        <v>500</v>
      </c>
      <c r="J132" s="27">
        <v>223</v>
      </c>
      <c r="K132" s="24">
        <f>SUM(N132:Q132)</f>
        <v>633</v>
      </c>
      <c r="L132" s="25">
        <f>K132/H132*100</f>
        <v>99.21630094043887</v>
      </c>
      <c r="M132" s="25">
        <f>K132/I132*100</f>
        <v>126.6</v>
      </c>
      <c r="N132" s="27">
        <v>223</v>
      </c>
      <c r="O132" s="27">
        <v>190</v>
      </c>
      <c r="P132" s="27">
        <v>110</v>
      </c>
      <c r="Q132" s="27">
        <v>110</v>
      </c>
    </row>
    <row r="133" spans="1:17" ht="12.75" customHeight="1">
      <c r="A133" s="8"/>
      <c r="B133" s="8"/>
      <c r="C133" s="28" t="s">
        <v>42</v>
      </c>
      <c r="D133" s="28" t="s">
        <v>275</v>
      </c>
      <c r="E133" s="28"/>
      <c r="F133" s="33" t="s">
        <v>276</v>
      </c>
      <c r="G133" s="27"/>
      <c r="H133" s="27"/>
      <c r="I133" s="27"/>
      <c r="J133" s="27"/>
      <c r="K133" s="24"/>
      <c r="L133" s="25"/>
      <c r="M133" s="25"/>
      <c r="N133" s="27"/>
      <c r="O133" s="27"/>
      <c r="P133" s="27"/>
      <c r="Q133" s="36"/>
    </row>
    <row r="134" spans="1:17" ht="12.75" customHeight="1">
      <c r="A134" s="8"/>
      <c r="B134" s="8"/>
      <c r="C134" s="28" t="s">
        <v>48</v>
      </c>
      <c r="D134" s="28" t="s">
        <v>277</v>
      </c>
      <c r="E134" s="28"/>
      <c r="F134" s="33" t="s">
        <v>278</v>
      </c>
      <c r="G134" s="26">
        <v>898</v>
      </c>
      <c r="H134" s="27">
        <v>813</v>
      </c>
      <c r="I134" s="27">
        <v>800</v>
      </c>
      <c r="J134" s="27">
        <v>233</v>
      </c>
      <c r="K134" s="24">
        <f>SUM(N134:Q134)</f>
        <v>933</v>
      </c>
      <c r="L134" s="25">
        <f>K134/H134*100</f>
        <v>114.76014760147602</v>
      </c>
      <c r="M134" s="25">
        <f>K134/I134*100</f>
        <v>116.625</v>
      </c>
      <c r="N134" s="27">
        <v>233</v>
      </c>
      <c r="O134" s="27">
        <v>200</v>
      </c>
      <c r="P134" s="27">
        <v>200</v>
      </c>
      <c r="Q134" s="27">
        <v>300</v>
      </c>
    </row>
    <row r="135" spans="1:17" ht="12.75" customHeight="1">
      <c r="A135" s="8"/>
      <c r="B135" s="8"/>
      <c r="C135" s="28" t="s">
        <v>50</v>
      </c>
      <c r="D135" s="28" t="s">
        <v>279</v>
      </c>
      <c r="E135" s="28"/>
      <c r="F135" s="33" t="s">
        <v>280</v>
      </c>
      <c r="G135" s="26">
        <v>7325</v>
      </c>
      <c r="H135" s="27">
        <v>7447</v>
      </c>
      <c r="I135" s="27">
        <v>8040</v>
      </c>
      <c r="J135" s="27">
        <v>2240</v>
      </c>
      <c r="K135" s="24">
        <f>SUM(N135:Q135)</f>
        <v>9590</v>
      </c>
      <c r="L135" s="25">
        <f>K135/H135*100</f>
        <v>128.776688599436</v>
      </c>
      <c r="M135" s="25">
        <f>K135/I135*100</f>
        <v>119.27860696517413</v>
      </c>
      <c r="N135" s="27">
        <v>2240</v>
      </c>
      <c r="O135" s="27">
        <v>2450</v>
      </c>
      <c r="P135" s="27">
        <v>2450</v>
      </c>
      <c r="Q135" s="27">
        <v>2450</v>
      </c>
    </row>
    <row r="136" spans="1:17" ht="12.75" customHeight="1">
      <c r="A136" s="8"/>
      <c r="B136" s="8"/>
      <c r="C136" s="28" t="s">
        <v>52</v>
      </c>
      <c r="D136" s="28" t="s">
        <v>281</v>
      </c>
      <c r="E136" s="28"/>
      <c r="F136" s="33" t="s">
        <v>282</v>
      </c>
      <c r="G136" s="27">
        <f>G137-G144</f>
        <v>-532</v>
      </c>
      <c r="H136" s="27">
        <f>H137-H144</f>
        <v>628</v>
      </c>
      <c r="I136" s="27">
        <f>I137-I144</f>
        <v>-1450</v>
      </c>
      <c r="J136" s="27">
        <f>J137-J144</f>
        <v>-1381</v>
      </c>
      <c r="K136" s="27">
        <f>K137-K144</f>
        <v>-779</v>
      </c>
      <c r="L136" s="25">
        <f>K136/H136*100</f>
        <v>-124.04458598726113</v>
      </c>
      <c r="M136" s="25">
        <f>K136/I136*100</f>
        <v>53.72413793103449</v>
      </c>
      <c r="N136" s="27">
        <f>N137-N144</f>
        <v>-1381</v>
      </c>
      <c r="O136" s="27">
        <f>O137-O144</f>
        <v>354</v>
      </c>
      <c r="P136" s="27">
        <f>P137-P144</f>
        <v>124</v>
      </c>
      <c r="Q136" s="27">
        <f>Q137-Q144</f>
        <v>124</v>
      </c>
    </row>
    <row r="137" spans="1:17" ht="18.75" customHeight="1">
      <c r="A137" s="8"/>
      <c r="B137" s="8"/>
      <c r="C137" s="35"/>
      <c r="D137" s="28" t="s">
        <v>54</v>
      </c>
      <c r="E137" s="28" t="s">
        <v>283</v>
      </c>
      <c r="F137" s="33" t="s">
        <v>284</v>
      </c>
      <c r="G137" s="27">
        <f>SUM(G138:G143)</f>
        <v>1922</v>
      </c>
      <c r="H137" s="27">
        <f>SUM(H138:H143)</f>
        <v>2923</v>
      </c>
      <c r="I137" s="27">
        <f>SUM(I138:I143)</f>
        <v>1740</v>
      </c>
      <c r="J137" s="27">
        <f>SUM(J138:J143)</f>
        <v>240</v>
      </c>
      <c r="K137" s="27">
        <f>SUM(K138:K143)</f>
        <v>1850</v>
      </c>
      <c r="L137" s="25">
        <f>K137/H137*100</f>
        <v>63.29113924050633</v>
      </c>
      <c r="M137" s="25">
        <f>K137/I137*100</f>
        <v>106.32183908045978</v>
      </c>
      <c r="N137" s="27">
        <f>SUM(N138:N143)</f>
        <v>240</v>
      </c>
      <c r="O137" s="27">
        <f>SUM(O138:O143)</f>
        <v>690</v>
      </c>
      <c r="P137" s="27">
        <f>SUM(P138:P143)</f>
        <v>460</v>
      </c>
      <c r="Q137" s="27">
        <f>SUM(Q138:Q143)</f>
        <v>460</v>
      </c>
    </row>
    <row r="138" spans="1:17" ht="12.75">
      <c r="A138" s="8"/>
      <c r="B138" s="8"/>
      <c r="C138" s="35"/>
      <c r="D138" s="28"/>
      <c r="E138" s="28" t="s">
        <v>285</v>
      </c>
      <c r="F138" s="33" t="s">
        <v>286</v>
      </c>
      <c r="G138" s="26">
        <v>50</v>
      </c>
      <c r="H138" s="27">
        <v>0</v>
      </c>
      <c r="I138" s="27">
        <v>0</v>
      </c>
      <c r="J138" s="27">
        <v>0</v>
      </c>
      <c r="K138" s="24">
        <f>SUM(N138:Q138)</f>
        <v>0</v>
      </c>
      <c r="L138" s="25" t="s">
        <v>218</v>
      </c>
      <c r="M138" s="25" t="s">
        <v>218</v>
      </c>
      <c r="N138" s="27">
        <v>0</v>
      </c>
      <c r="O138" s="27">
        <v>0</v>
      </c>
      <c r="P138" s="27"/>
      <c r="Q138" s="27"/>
    </row>
    <row r="139" spans="1:17" ht="17.25" customHeight="1">
      <c r="A139" s="8"/>
      <c r="B139" s="8"/>
      <c r="C139" s="35"/>
      <c r="D139" s="28"/>
      <c r="E139" s="28" t="s">
        <v>287</v>
      </c>
      <c r="F139" s="33" t="s">
        <v>288</v>
      </c>
      <c r="G139" s="26">
        <v>865</v>
      </c>
      <c r="H139" s="27">
        <v>1831</v>
      </c>
      <c r="I139" s="27">
        <v>1080</v>
      </c>
      <c r="J139" s="27">
        <v>137</v>
      </c>
      <c r="K139" s="24">
        <f>SUM(N139:Q139)</f>
        <v>947</v>
      </c>
      <c r="L139" s="25">
        <f>K139/H139*100</f>
        <v>51.7203713817586</v>
      </c>
      <c r="M139" s="25">
        <f>K139/I139*100</f>
        <v>87.68518518518519</v>
      </c>
      <c r="N139" s="27">
        <v>137</v>
      </c>
      <c r="O139" s="27">
        <v>270</v>
      </c>
      <c r="P139" s="27">
        <v>270</v>
      </c>
      <c r="Q139" s="27">
        <v>270</v>
      </c>
    </row>
    <row r="140" spans="1:17" ht="15.75" customHeight="1">
      <c r="A140" s="8"/>
      <c r="B140" s="8"/>
      <c r="C140" s="35"/>
      <c r="D140" s="28"/>
      <c r="E140" s="28" t="s">
        <v>289</v>
      </c>
      <c r="F140" s="33" t="s">
        <v>290</v>
      </c>
      <c r="G140" s="26">
        <v>276</v>
      </c>
      <c r="H140" s="27">
        <v>200</v>
      </c>
      <c r="I140" s="27">
        <v>220</v>
      </c>
      <c r="J140" s="27">
        <v>102</v>
      </c>
      <c r="K140" s="24">
        <f>SUM(N140:Q140)</f>
        <v>462</v>
      </c>
      <c r="L140" s="25">
        <f>K140/H140*100</f>
        <v>231</v>
      </c>
      <c r="M140" s="25">
        <f>K140/I140*100</f>
        <v>210</v>
      </c>
      <c r="N140" s="27">
        <v>102</v>
      </c>
      <c r="O140" s="27">
        <v>120</v>
      </c>
      <c r="P140" s="27">
        <v>120</v>
      </c>
      <c r="Q140" s="27">
        <v>120</v>
      </c>
    </row>
    <row r="141" spans="1:17" ht="12.75">
      <c r="A141" s="8"/>
      <c r="B141" s="8"/>
      <c r="C141" s="35"/>
      <c r="D141" s="28"/>
      <c r="E141" s="28" t="s">
        <v>291</v>
      </c>
      <c r="F141" s="33" t="s">
        <v>292</v>
      </c>
      <c r="G141" s="26">
        <v>731</v>
      </c>
      <c r="H141" s="27">
        <v>814</v>
      </c>
      <c r="I141" s="27">
        <v>440</v>
      </c>
      <c r="J141" s="27">
        <v>1</v>
      </c>
      <c r="K141" s="24">
        <f>SUM(N141:Q141)</f>
        <v>441</v>
      </c>
      <c r="L141" s="25">
        <f>K141/H141*100</f>
        <v>54.17690417690417</v>
      </c>
      <c r="M141" s="25">
        <f>K141/I141*100</f>
        <v>100.22727272727272</v>
      </c>
      <c r="N141" s="27">
        <v>1</v>
      </c>
      <c r="O141" s="27">
        <v>300</v>
      </c>
      <c r="P141" s="27">
        <v>70</v>
      </c>
      <c r="Q141" s="27">
        <v>70</v>
      </c>
    </row>
    <row r="142" spans="1:17" ht="12.75">
      <c r="A142" s="8"/>
      <c r="B142" s="8"/>
      <c r="C142" s="35"/>
      <c r="D142" s="28"/>
      <c r="E142" s="28" t="s">
        <v>293</v>
      </c>
      <c r="F142" s="33">
        <v>124</v>
      </c>
      <c r="G142" s="27">
        <v>0</v>
      </c>
      <c r="H142" s="27">
        <v>78</v>
      </c>
      <c r="I142" s="27">
        <v>0</v>
      </c>
      <c r="J142" s="27">
        <v>0</v>
      </c>
      <c r="K142" s="24">
        <f>SUM(N142:Q142)</f>
        <v>0</v>
      </c>
      <c r="L142" s="25" t="s">
        <v>218</v>
      </c>
      <c r="M142" s="25" t="s">
        <v>218</v>
      </c>
      <c r="N142" s="27">
        <v>0</v>
      </c>
      <c r="O142" s="27">
        <v>0</v>
      </c>
      <c r="P142" s="27">
        <v>0</v>
      </c>
      <c r="Q142" s="27"/>
    </row>
    <row r="143" spans="1:17" ht="12.75">
      <c r="A143" s="8"/>
      <c r="B143" s="8"/>
      <c r="C143" s="35"/>
      <c r="D143" s="28" t="s">
        <v>294</v>
      </c>
      <c r="E143" s="28" t="s">
        <v>295</v>
      </c>
      <c r="F143" s="33">
        <v>125</v>
      </c>
      <c r="G143" s="27">
        <v>0</v>
      </c>
      <c r="H143" s="27">
        <v>0</v>
      </c>
      <c r="I143" s="27">
        <v>0</v>
      </c>
      <c r="J143" s="27">
        <v>0</v>
      </c>
      <c r="K143" s="24">
        <f>SUM(N143:Q143)</f>
        <v>0</v>
      </c>
      <c r="L143" s="25" t="s">
        <v>218</v>
      </c>
      <c r="M143" s="25" t="s">
        <v>218</v>
      </c>
      <c r="N143" s="27">
        <v>0</v>
      </c>
      <c r="O143" s="27">
        <v>0</v>
      </c>
      <c r="P143" s="27">
        <v>0</v>
      </c>
      <c r="Q143" s="27"/>
    </row>
    <row r="144" spans="1:17" ht="12.75">
      <c r="A144" s="8"/>
      <c r="B144" s="8"/>
      <c r="C144" s="35"/>
      <c r="D144" s="28" t="s">
        <v>56</v>
      </c>
      <c r="E144" s="28" t="s">
        <v>296</v>
      </c>
      <c r="F144" s="33">
        <v>126</v>
      </c>
      <c r="G144" s="27">
        <f>G145</f>
        <v>2454</v>
      </c>
      <c r="H144" s="27">
        <f>H145</f>
        <v>2295</v>
      </c>
      <c r="I144" s="27">
        <f>I145</f>
        <v>3190</v>
      </c>
      <c r="J144" s="27">
        <f>J145</f>
        <v>1621</v>
      </c>
      <c r="K144" s="27">
        <f>K145</f>
        <v>2629</v>
      </c>
      <c r="L144" s="25">
        <f>K144/H144*100</f>
        <v>114.55337690631808</v>
      </c>
      <c r="M144" s="25">
        <f>K144/I144*100</f>
        <v>82.41379310344827</v>
      </c>
      <c r="N144" s="27">
        <f>N145</f>
        <v>1621</v>
      </c>
      <c r="O144" s="27">
        <f>O145</f>
        <v>336</v>
      </c>
      <c r="P144" s="27">
        <f>P145</f>
        <v>336</v>
      </c>
      <c r="Q144" s="27">
        <f>Q145</f>
        <v>336</v>
      </c>
    </row>
    <row r="145" spans="1:17" ht="12.75">
      <c r="A145" s="8"/>
      <c r="B145" s="8"/>
      <c r="C145" s="35"/>
      <c r="D145" s="28" t="s">
        <v>297</v>
      </c>
      <c r="E145" s="28" t="s">
        <v>298</v>
      </c>
      <c r="F145" s="33">
        <v>127</v>
      </c>
      <c r="G145" s="27">
        <f>SUM(G146:G150)</f>
        <v>2454</v>
      </c>
      <c r="H145" s="27">
        <f>SUM(H146:H150)</f>
        <v>2295</v>
      </c>
      <c r="I145" s="27">
        <f>SUM(I146:I150)</f>
        <v>3190</v>
      </c>
      <c r="J145" s="27">
        <f>SUM(J146:J150)</f>
        <v>1621</v>
      </c>
      <c r="K145" s="27">
        <f>SUM(K146:K150)</f>
        <v>2629</v>
      </c>
      <c r="L145" s="25">
        <f>K145/H145*100</f>
        <v>114.55337690631808</v>
      </c>
      <c r="M145" s="25">
        <f>K145/I145*100</f>
        <v>82.41379310344827</v>
      </c>
      <c r="N145" s="27">
        <f>SUM(N146:N150)</f>
        <v>1621</v>
      </c>
      <c r="O145" s="27">
        <f>SUM(O146:O150)</f>
        <v>336</v>
      </c>
      <c r="P145" s="27">
        <f>SUM(P146:P150)</f>
        <v>336</v>
      </c>
      <c r="Q145" s="27">
        <f>SUM(Q146:Q150)</f>
        <v>336</v>
      </c>
    </row>
    <row r="146" spans="1:17" ht="12.75">
      <c r="A146" s="8"/>
      <c r="B146" s="8"/>
      <c r="C146" s="35"/>
      <c r="D146" s="28"/>
      <c r="E146" s="28" t="s">
        <v>299</v>
      </c>
      <c r="F146" s="33">
        <v>128</v>
      </c>
      <c r="G146" s="43"/>
      <c r="H146" s="43"/>
      <c r="I146" s="43"/>
      <c r="J146" s="43"/>
      <c r="K146" s="24"/>
      <c r="L146" s="25"/>
      <c r="M146" s="25"/>
      <c r="N146" s="43"/>
      <c r="O146" s="43"/>
      <c r="P146" s="44"/>
      <c r="Q146" s="44"/>
    </row>
    <row r="147" spans="1:17" ht="12.75">
      <c r="A147" s="8"/>
      <c r="B147" s="8"/>
      <c r="C147" s="35"/>
      <c r="D147" s="28"/>
      <c r="E147" s="28" t="s">
        <v>300</v>
      </c>
      <c r="F147" s="33">
        <v>129</v>
      </c>
      <c r="G147" s="26">
        <v>457</v>
      </c>
      <c r="H147" s="27">
        <v>404</v>
      </c>
      <c r="I147" s="27">
        <v>400</v>
      </c>
      <c r="J147" s="27">
        <v>14</v>
      </c>
      <c r="K147" s="24">
        <f>SUM(N147:Q147)</f>
        <v>194</v>
      </c>
      <c r="L147" s="25">
        <f>K147/H147*100</f>
        <v>48.01980198019802</v>
      </c>
      <c r="M147" s="25">
        <f>K147/I147*100</f>
        <v>48.5</v>
      </c>
      <c r="N147" s="27">
        <v>14</v>
      </c>
      <c r="O147" s="27">
        <v>60</v>
      </c>
      <c r="P147" s="27">
        <v>60</v>
      </c>
      <c r="Q147" s="27">
        <v>60</v>
      </c>
    </row>
    <row r="148" spans="1:17" ht="12.75">
      <c r="A148" s="8"/>
      <c r="B148" s="8"/>
      <c r="C148" s="35"/>
      <c r="D148" s="35"/>
      <c r="E148" s="28" t="s">
        <v>301</v>
      </c>
      <c r="F148" s="33">
        <v>130</v>
      </c>
      <c r="G148" s="26">
        <v>672</v>
      </c>
      <c r="H148" s="27">
        <v>677</v>
      </c>
      <c r="I148" s="27">
        <v>500</v>
      </c>
      <c r="J148" s="27">
        <v>0</v>
      </c>
      <c r="K148" s="24">
        <f>SUM(N148:Q148)</f>
        <v>18</v>
      </c>
      <c r="L148" s="25">
        <f>K148/H148*100</f>
        <v>2.658788774002954</v>
      </c>
      <c r="M148" s="25">
        <f>K148/I148*100</f>
        <v>3.5999999999999996</v>
      </c>
      <c r="N148" s="27">
        <v>0</v>
      </c>
      <c r="O148" s="27">
        <v>6</v>
      </c>
      <c r="P148" s="27">
        <v>6</v>
      </c>
      <c r="Q148" s="27">
        <v>6</v>
      </c>
    </row>
    <row r="149" spans="1:17" ht="12.75">
      <c r="A149" s="8"/>
      <c r="B149" s="8"/>
      <c r="C149" s="35"/>
      <c r="D149" s="35"/>
      <c r="E149" s="28" t="s">
        <v>302</v>
      </c>
      <c r="F149" s="33" t="s">
        <v>303</v>
      </c>
      <c r="G149" s="26">
        <v>194</v>
      </c>
      <c r="H149" s="27">
        <v>147</v>
      </c>
      <c r="I149" s="27">
        <v>0</v>
      </c>
      <c r="J149" s="27">
        <v>21</v>
      </c>
      <c r="K149" s="24">
        <f>SUM(N149:Q149)</f>
        <v>21</v>
      </c>
      <c r="L149" s="25">
        <f>K149/H149*100</f>
        <v>14.285714285714285</v>
      </c>
      <c r="M149" s="25" t="s">
        <v>218</v>
      </c>
      <c r="N149" s="27">
        <v>21</v>
      </c>
      <c r="O149" s="27">
        <v>0</v>
      </c>
      <c r="P149" s="27">
        <v>0</v>
      </c>
      <c r="Q149" s="27">
        <v>0</v>
      </c>
    </row>
    <row r="150" spans="1:17" ht="14.25" customHeight="1">
      <c r="A150" s="8"/>
      <c r="B150" s="8"/>
      <c r="C150" s="35"/>
      <c r="D150" s="35"/>
      <c r="E150" s="28" t="s">
        <v>304</v>
      </c>
      <c r="F150" s="33" t="s">
        <v>305</v>
      </c>
      <c r="G150" s="26">
        <v>1131</v>
      </c>
      <c r="H150" s="27">
        <v>1067</v>
      </c>
      <c r="I150" s="27">
        <v>2290</v>
      </c>
      <c r="J150" s="27">
        <v>1586</v>
      </c>
      <c r="K150" s="24">
        <f>SUM(N150:Q150)</f>
        <v>2396</v>
      </c>
      <c r="L150" s="25">
        <f>K150/H150*100</f>
        <v>224.55482661668228</v>
      </c>
      <c r="M150" s="25">
        <f>K150/I150*100</f>
        <v>104.6288209606987</v>
      </c>
      <c r="N150" s="27">
        <v>1586</v>
      </c>
      <c r="O150" s="27">
        <v>270</v>
      </c>
      <c r="P150" s="27">
        <v>270</v>
      </c>
      <c r="Q150" s="27">
        <v>270</v>
      </c>
    </row>
    <row r="151" spans="1:17" s="46" customFormat="1" ht="12.75" customHeight="1">
      <c r="A151" s="8"/>
      <c r="B151" s="15" t="s">
        <v>66</v>
      </c>
      <c r="C151" s="18"/>
      <c r="D151" s="18" t="s">
        <v>306</v>
      </c>
      <c r="E151" s="18"/>
      <c r="F151" s="45">
        <v>131</v>
      </c>
      <c r="G151" s="36">
        <f>G152+G155+G158</f>
        <v>1025</v>
      </c>
      <c r="H151" s="36">
        <f>H152+H155+H158</f>
        <v>1151</v>
      </c>
      <c r="I151" s="36">
        <f>I152+I155+I158</f>
        <v>1844</v>
      </c>
      <c r="J151" s="36">
        <f>J152+J155+J158</f>
        <v>227</v>
      </c>
      <c r="K151" s="36">
        <f>K152+K155+K158</f>
        <v>1599</v>
      </c>
      <c r="L151" s="20">
        <f>K151/H151*100</f>
        <v>138.92267593397045</v>
      </c>
      <c r="M151" s="20">
        <f>K151/I151*100</f>
        <v>86.71366594360087</v>
      </c>
      <c r="N151" s="36">
        <f>N152+N155+N158</f>
        <v>227</v>
      </c>
      <c r="O151" s="36">
        <f>O152+O155+O158</f>
        <v>335</v>
      </c>
      <c r="P151" s="36">
        <f>P152+P155+P158</f>
        <v>454</v>
      </c>
      <c r="Q151" s="36">
        <f>Q152+Q155+Q158</f>
        <v>583</v>
      </c>
    </row>
    <row r="152" spans="1:17" ht="12.75" customHeight="1">
      <c r="A152" s="8"/>
      <c r="B152" s="8"/>
      <c r="C152" s="28" t="s">
        <v>29</v>
      </c>
      <c r="D152" s="28" t="s">
        <v>307</v>
      </c>
      <c r="E152" s="28"/>
      <c r="F152" s="33">
        <v>132</v>
      </c>
      <c r="G152" s="27">
        <f>G153+G154</f>
        <v>1024</v>
      </c>
      <c r="H152" s="27">
        <f>H153+H154</f>
        <v>1150</v>
      </c>
      <c r="I152" s="27">
        <f>I153+I154</f>
        <v>1844</v>
      </c>
      <c r="J152" s="27">
        <f>J153+J154</f>
        <v>227</v>
      </c>
      <c r="K152" s="27">
        <f>K153+K154</f>
        <v>1599</v>
      </c>
      <c r="L152" s="25">
        <f>K152/H152*100</f>
        <v>139.04347826086956</v>
      </c>
      <c r="M152" s="25">
        <f>K152/I152*100</f>
        <v>86.71366594360087</v>
      </c>
      <c r="N152" s="27">
        <f>N153+N154</f>
        <v>227</v>
      </c>
      <c r="O152" s="27">
        <f>O153+O154</f>
        <v>335</v>
      </c>
      <c r="P152" s="27">
        <f>P153+P154</f>
        <v>454</v>
      </c>
      <c r="Q152" s="27">
        <f>Q153+Q154</f>
        <v>583</v>
      </c>
    </row>
    <row r="153" spans="1:17" ht="12.75" customHeight="1">
      <c r="A153" s="8"/>
      <c r="B153" s="8"/>
      <c r="C153" s="35"/>
      <c r="D153" s="28" t="s">
        <v>31</v>
      </c>
      <c r="E153" s="28" t="s">
        <v>308</v>
      </c>
      <c r="F153" s="33">
        <v>133</v>
      </c>
      <c r="G153" s="26">
        <v>1024</v>
      </c>
      <c r="H153" s="27">
        <v>1150</v>
      </c>
      <c r="I153" s="27">
        <v>1844</v>
      </c>
      <c r="J153" s="27">
        <v>227</v>
      </c>
      <c r="K153" s="24">
        <f>SUM(N153:Q153)</f>
        <v>1599</v>
      </c>
      <c r="L153" s="25">
        <f>K153/H153*100</f>
        <v>139.04347826086956</v>
      </c>
      <c r="M153" s="25">
        <f>K153/I153*100</f>
        <v>86.71366594360087</v>
      </c>
      <c r="N153" s="27">
        <v>227</v>
      </c>
      <c r="O153" s="27">
        <v>335</v>
      </c>
      <c r="P153" s="27">
        <v>454</v>
      </c>
      <c r="Q153" s="27">
        <f>441+142</f>
        <v>583</v>
      </c>
    </row>
    <row r="154" spans="1:17" ht="12.75">
      <c r="A154" s="8"/>
      <c r="B154" s="8"/>
      <c r="C154" s="35"/>
      <c r="D154" s="28" t="s">
        <v>33</v>
      </c>
      <c r="E154" s="28" t="s">
        <v>309</v>
      </c>
      <c r="F154" s="33">
        <v>134</v>
      </c>
      <c r="G154" s="26"/>
      <c r="H154" s="27"/>
      <c r="I154" s="27"/>
      <c r="J154" s="27"/>
      <c r="K154" s="24"/>
      <c r="L154" s="25"/>
      <c r="M154" s="25"/>
      <c r="N154" s="27"/>
      <c r="O154" s="27"/>
      <c r="P154" s="27"/>
      <c r="Q154" s="27"/>
    </row>
    <row r="155" spans="1:17" ht="19.5" customHeight="1">
      <c r="A155" s="8"/>
      <c r="B155" s="8"/>
      <c r="C155" s="28" t="s">
        <v>39</v>
      </c>
      <c r="D155" s="28" t="s">
        <v>310</v>
      </c>
      <c r="E155" s="28"/>
      <c r="F155" s="33">
        <v>135</v>
      </c>
      <c r="G155" s="26">
        <v>1</v>
      </c>
      <c r="H155" s="27">
        <v>1</v>
      </c>
      <c r="I155" s="24">
        <v>0</v>
      </c>
      <c r="J155" s="24">
        <v>0</v>
      </c>
      <c r="K155" s="24">
        <f>SUM(N155:Q155)</f>
        <v>0</v>
      </c>
      <c r="L155" s="25">
        <f>K155/H155*100</f>
        <v>0</v>
      </c>
      <c r="M155" s="25" t="s">
        <v>218</v>
      </c>
      <c r="N155" s="27">
        <v>0</v>
      </c>
      <c r="O155" s="27">
        <v>0</v>
      </c>
      <c r="P155" s="27">
        <v>0</v>
      </c>
      <c r="Q155" s="27">
        <v>0</v>
      </c>
    </row>
    <row r="156" spans="1:17" ht="12.75">
      <c r="A156" s="8"/>
      <c r="B156" s="8"/>
      <c r="C156" s="35"/>
      <c r="D156" s="28" t="s">
        <v>84</v>
      </c>
      <c r="E156" s="28" t="s">
        <v>311</v>
      </c>
      <c r="F156" s="33">
        <v>136</v>
      </c>
      <c r="G156" s="26">
        <v>1</v>
      </c>
      <c r="H156" s="27">
        <v>1</v>
      </c>
      <c r="I156" s="24">
        <v>0</v>
      </c>
      <c r="J156" s="24">
        <v>0</v>
      </c>
      <c r="K156" s="24">
        <f>SUM(N156:Q156)</f>
        <v>0</v>
      </c>
      <c r="L156" s="25">
        <f>K156/H156*100</f>
        <v>0</v>
      </c>
      <c r="M156" s="25" t="s">
        <v>218</v>
      </c>
      <c r="N156" s="27">
        <v>0</v>
      </c>
      <c r="O156" s="27">
        <v>0</v>
      </c>
      <c r="P156" s="27">
        <v>0</v>
      </c>
      <c r="Q156" s="27">
        <v>0</v>
      </c>
    </row>
    <row r="157" spans="1:17" ht="12.75">
      <c r="A157" s="8"/>
      <c r="B157" s="8"/>
      <c r="C157" s="35"/>
      <c r="D157" s="28" t="s">
        <v>86</v>
      </c>
      <c r="E157" s="28" t="s">
        <v>309</v>
      </c>
      <c r="F157" s="33">
        <v>137</v>
      </c>
      <c r="G157" s="26">
        <v>0</v>
      </c>
      <c r="H157" s="27">
        <v>0</v>
      </c>
      <c r="I157" s="24">
        <v>0</v>
      </c>
      <c r="J157" s="24">
        <v>0</v>
      </c>
      <c r="K157" s="24">
        <f>SUM(N157:Q157)</f>
        <v>0</v>
      </c>
      <c r="L157" s="25" t="s">
        <v>218</v>
      </c>
      <c r="M157" s="25" t="s">
        <v>218</v>
      </c>
      <c r="N157" s="27">
        <v>0</v>
      </c>
      <c r="O157" s="27">
        <v>0</v>
      </c>
      <c r="P157" s="27">
        <v>0</v>
      </c>
      <c r="Q157" s="27">
        <v>0</v>
      </c>
    </row>
    <row r="158" spans="1:17" ht="12.75" customHeight="1">
      <c r="A158" s="8"/>
      <c r="B158" s="8"/>
      <c r="C158" s="28" t="s">
        <v>42</v>
      </c>
      <c r="D158" s="28" t="s">
        <v>312</v>
      </c>
      <c r="E158" s="28"/>
      <c r="F158" s="33">
        <v>138</v>
      </c>
      <c r="G158" s="26">
        <v>0</v>
      </c>
      <c r="H158" s="27">
        <v>0</v>
      </c>
      <c r="I158" s="24">
        <v>0</v>
      </c>
      <c r="J158" s="24">
        <v>0</v>
      </c>
      <c r="K158" s="24">
        <f>SUM(N158:Q158)</f>
        <v>0</v>
      </c>
      <c r="L158" s="25" t="s">
        <v>218</v>
      </c>
      <c r="M158" s="25" t="s">
        <v>218</v>
      </c>
      <c r="N158" s="27"/>
      <c r="O158" s="27"/>
      <c r="P158" s="27"/>
      <c r="Q158" s="27"/>
    </row>
    <row r="159" spans="1:17" ht="12.75" customHeight="1">
      <c r="A159" s="8"/>
      <c r="B159" s="15" t="s">
        <v>73</v>
      </c>
      <c r="C159" s="18"/>
      <c r="D159" s="18" t="s">
        <v>313</v>
      </c>
      <c r="E159" s="18"/>
      <c r="F159" s="33">
        <v>139</v>
      </c>
      <c r="G159" s="26">
        <v>0</v>
      </c>
      <c r="H159" s="27">
        <v>0</v>
      </c>
      <c r="I159" s="24">
        <v>0</v>
      </c>
      <c r="J159" s="24">
        <v>0</v>
      </c>
      <c r="K159" s="24">
        <f>SUM(N159:Q159)</f>
        <v>0</v>
      </c>
      <c r="L159" s="25" t="s">
        <v>218</v>
      </c>
      <c r="M159" s="25" t="s">
        <v>218</v>
      </c>
      <c r="N159" s="27"/>
      <c r="O159" s="27"/>
      <c r="P159" s="27"/>
      <c r="Q159" s="27"/>
    </row>
    <row r="160" spans="1:17" ht="36.75" customHeight="1">
      <c r="A160" s="15" t="s">
        <v>314</v>
      </c>
      <c r="B160" s="15"/>
      <c r="C160" s="18"/>
      <c r="D160" s="18" t="s">
        <v>315</v>
      </c>
      <c r="E160" s="18"/>
      <c r="F160" s="33">
        <v>140</v>
      </c>
      <c r="G160" s="36">
        <f>G13-G41</f>
        <v>12604.399999999994</v>
      </c>
      <c r="H160" s="36">
        <f>H13-H41</f>
        <v>11299</v>
      </c>
      <c r="I160" s="36">
        <f>I13-I41</f>
        <v>9925.36499999999</v>
      </c>
      <c r="J160" s="36">
        <f>J13-J41</f>
        <v>1170</v>
      </c>
      <c r="K160" s="36">
        <f>K13-K41</f>
        <v>4884.600000000006</v>
      </c>
      <c r="L160" s="20">
        <f>K160/H160*100</f>
        <v>43.23037436941327</v>
      </c>
      <c r="M160" s="20">
        <f>K160/I160*100</f>
        <v>49.213303490602215</v>
      </c>
      <c r="N160" s="36">
        <f>N13-N41</f>
        <v>1170</v>
      </c>
      <c r="O160" s="36">
        <f>O13-O41</f>
        <v>179.70000000000073</v>
      </c>
      <c r="P160" s="36">
        <f>P13-P41</f>
        <v>3440.7050000000017</v>
      </c>
      <c r="Q160" s="36">
        <f>Q13-Q41</f>
        <v>94.19499999999971</v>
      </c>
    </row>
    <row r="161" spans="1:17" ht="12.75">
      <c r="A161" s="15"/>
      <c r="B161" s="15"/>
      <c r="C161" s="18"/>
      <c r="D161" s="18"/>
      <c r="E161" s="28" t="s">
        <v>316</v>
      </c>
      <c r="F161" s="33">
        <v>141</v>
      </c>
      <c r="G161" s="26">
        <v>3017.225592</v>
      </c>
      <c r="H161" s="26">
        <f>2552+466</f>
        <v>3018</v>
      </c>
      <c r="I161" s="27">
        <f>I160*0.05+I144</f>
        <v>3686.2682499999996</v>
      </c>
      <c r="J161" s="27">
        <f>1145+65</f>
        <v>1210</v>
      </c>
      <c r="K161" s="27">
        <f>K160*0.05+K147+K148+K149+0.7*K150</f>
        <v>2154.4300000000007</v>
      </c>
      <c r="L161" s="20"/>
      <c r="M161" s="20"/>
      <c r="N161" s="27">
        <f>N160*0.05+N147+N148+N149+0.7*N150</f>
        <v>1203.7</v>
      </c>
      <c r="O161" s="27">
        <f>O160*0.05+O147+O148+O149+0.7*O150</f>
        <v>263.98500000000007</v>
      </c>
      <c r="P161" s="27">
        <f>P160*0.05+P147+P148+P149+0.7*P150</f>
        <v>427.03525000000013</v>
      </c>
      <c r="Q161" s="27">
        <f>Q160*0.05+Q147+Q148+Q149+0.7*Q150</f>
        <v>259.70975</v>
      </c>
    </row>
    <row r="162" spans="1:17" ht="12.75">
      <c r="A162" s="16"/>
      <c r="B162" s="16"/>
      <c r="C162" s="28"/>
      <c r="D162" s="28"/>
      <c r="E162" s="28" t="s">
        <v>317</v>
      </c>
      <c r="F162" s="33">
        <v>142</v>
      </c>
      <c r="G162" s="26">
        <v>2381</v>
      </c>
      <c r="H162" s="26">
        <v>3472</v>
      </c>
      <c r="I162" s="27">
        <f>I130+I139*0.7+I140+I141+I138</f>
        <v>1416</v>
      </c>
      <c r="J162" s="27">
        <v>222</v>
      </c>
      <c r="K162" s="27">
        <f>K130+K139*0.7+K140+K141+K138</f>
        <v>1565.9</v>
      </c>
      <c r="L162" s="20"/>
      <c r="M162" s="20"/>
      <c r="N162" s="27">
        <f>N130+N139*0.7+N140+N141+N138</f>
        <v>198.9</v>
      </c>
      <c r="O162" s="27">
        <f>O130+O139*0.7+O140+O141+O138</f>
        <v>609</v>
      </c>
      <c r="P162" s="27">
        <f>P130+P139*0.7+P140+P141+P138</f>
        <v>379</v>
      </c>
      <c r="Q162" s="27">
        <f>Q130+Q139*0.7+Q140+Q141+Q138</f>
        <v>379</v>
      </c>
    </row>
    <row r="163" spans="1:17" ht="12.75" customHeight="1">
      <c r="A163" s="15" t="s">
        <v>318</v>
      </c>
      <c r="B163" s="15"/>
      <c r="C163" s="18"/>
      <c r="D163" s="18" t="s">
        <v>319</v>
      </c>
      <c r="E163" s="18"/>
      <c r="F163" s="33">
        <v>143</v>
      </c>
      <c r="G163" s="29">
        <v>1915.40018368</v>
      </c>
      <c r="H163" s="36">
        <f>(H160-H161+H162)*0.16-61</f>
        <v>1819.48</v>
      </c>
      <c r="I163" s="36">
        <f>(I160-I161+I162)*0.16</f>
        <v>1224.8154799999986</v>
      </c>
      <c r="J163" s="36">
        <f>(J160+141-J161+J162)*0.16-10</f>
        <v>41.68</v>
      </c>
      <c r="K163" s="36">
        <f>(K160-K161+K162)*0.16</f>
        <v>687.3712000000008</v>
      </c>
      <c r="L163" s="20">
        <f>K163/H163*100</f>
        <v>37.77844219227477</v>
      </c>
      <c r="M163" s="20">
        <f>K163/I163*100</f>
        <v>56.120388027754316</v>
      </c>
      <c r="N163" s="36">
        <f>(N160-N161+N162)*0.16</f>
        <v>26.431999999999995</v>
      </c>
      <c r="O163" s="36">
        <f>(O160-O161+O162)*0.16</f>
        <v>83.95440000000009</v>
      </c>
      <c r="P163" s="36">
        <f>(P160-P161+P162)*0.16</f>
        <v>542.8271600000003</v>
      </c>
      <c r="Q163" s="36">
        <f>(Q160-Q161+Q162)*0.16</f>
        <v>34.15763999999996</v>
      </c>
    </row>
    <row r="164" spans="1:17" ht="12.75" customHeight="1">
      <c r="A164" s="15" t="s">
        <v>320</v>
      </c>
      <c r="B164" s="15"/>
      <c r="C164" s="18"/>
      <c r="D164" s="18" t="s">
        <v>321</v>
      </c>
      <c r="E164" s="18"/>
      <c r="F164" s="33"/>
      <c r="G164" s="26"/>
      <c r="H164" s="36"/>
      <c r="I164" s="36"/>
      <c r="J164" s="36"/>
      <c r="K164" s="36"/>
      <c r="L164" s="20"/>
      <c r="M164" s="20"/>
      <c r="N164" s="36"/>
      <c r="O164" s="36"/>
      <c r="P164" s="36"/>
      <c r="Q164" s="36"/>
    </row>
    <row r="165" spans="1:17" ht="12.75" customHeight="1">
      <c r="A165" s="15"/>
      <c r="B165" s="15">
        <v>1</v>
      </c>
      <c r="C165" s="18"/>
      <c r="D165" s="30" t="s">
        <v>322</v>
      </c>
      <c r="E165" s="30"/>
      <c r="F165" s="33">
        <v>144</v>
      </c>
      <c r="G165" s="47">
        <f>G14</f>
        <v>99978</v>
      </c>
      <c r="H165" s="47">
        <f>H14</f>
        <v>97609</v>
      </c>
      <c r="I165" s="47">
        <f>I14</f>
        <v>105246</v>
      </c>
      <c r="J165" s="47">
        <f>J14</f>
        <v>23144</v>
      </c>
      <c r="K165" s="47">
        <f>K14</f>
        <v>103528</v>
      </c>
      <c r="L165" s="20">
        <f>K165/H165*100</f>
        <v>106.06399000092203</v>
      </c>
      <c r="M165" s="20">
        <f>K165/I165*100</f>
        <v>98.36763392432967</v>
      </c>
      <c r="N165" s="47">
        <f>N14</f>
        <v>23144</v>
      </c>
      <c r="O165" s="47">
        <f>O14</f>
        <v>25073</v>
      </c>
      <c r="P165" s="47">
        <f>P14</f>
        <v>29477</v>
      </c>
      <c r="Q165" s="47">
        <f>Q14</f>
        <v>25834</v>
      </c>
    </row>
    <row r="166" spans="1:17" ht="12.75" customHeight="1">
      <c r="A166" s="15"/>
      <c r="B166" s="15"/>
      <c r="C166" s="33" t="s">
        <v>29</v>
      </c>
      <c r="D166" s="22" t="s">
        <v>323</v>
      </c>
      <c r="E166" s="22"/>
      <c r="F166" s="33">
        <v>145</v>
      </c>
      <c r="G166" s="26">
        <f>G31</f>
        <v>4000</v>
      </c>
      <c r="H166" s="26">
        <f>H31</f>
        <v>3977</v>
      </c>
      <c r="I166" s="26">
        <f>I31</f>
        <v>4000</v>
      </c>
      <c r="J166" s="26">
        <f>J31</f>
        <v>1127</v>
      </c>
      <c r="K166" s="26">
        <f>K31</f>
        <v>4500</v>
      </c>
      <c r="L166" s="25">
        <f>K166/H166*100</f>
        <v>113.1506160422429</v>
      </c>
      <c r="M166" s="25">
        <f>K166/I166*100</f>
        <v>112.5</v>
      </c>
      <c r="N166" s="27">
        <f>N31</f>
        <v>1127</v>
      </c>
      <c r="O166" s="27">
        <f>O31</f>
        <v>1085</v>
      </c>
      <c r="P166" s="27">
        <f>P31</f>
        <v>1144</v>
      </c>
      <c r="Q166" s="27">
        <f>Q31</f>
        <v>1144</v>
      </c>
    </row>
    <row r="167" spans="1:17" ht="12.75" customHeight="1">
      <c r="A167" s="15"/>
      <c r="B167" s="15"/>
      <c r="C167" s="48" t="s">
        <v>39</v>
      </c>
      <c r="D167" s="49" t="s">
        <v>324</v>
      </c>
      <c r="E167" s="49"/>
      <c r="F167" s="33">
        <v>146</v>
      </c>
      <c r="G167" s="26"/>
      <c r="H167" s="36"/>
      <c r="I167" s="36"/>
      <c r="J167" s="36"/>
      <c r="K167" s="36"/>
      <c r="L167" s="25"/>
      <c r="M167" s="25"/>
      <c r="N167" s="36"/>
      <c r="O167" s="36"/>
      <c r="P167" s="36"/>
      <c r="Q167" s="36"/>
    </row>
    <row r="168" spans="1:17" ht="12.75" customHeight="1">
      <c r="A168" s="15"/>
      <c r="B168" s="16">
        <v>2</v>
      </c>
      <c r="C168" s="18"/>
      <c r="D168" s="28" t="s">
        <v>325</v>
      </c>
      <c r="E168" s="28"/>
      <c r="F168" s="33">
        <v>147</v>
      </c>
      <c r="G168" s="27">
        <f>G101</f>
        <v>30865.6</v>
      </c>
      <c r="H168" s="27">
        <f>H101</f>
        <v>30018</v>
      </c>
      <c r="I168" s="27">
        <f>I101</f>
        <v>40290</v>
      </c>
      <c r="J168" s="27">
        <f>J101</f>
        <v>9328</v>
      </c>
      <c r="K168" s="27">
        <f>K101</f>
        <v>40848</v>
      </c>
      <c r="L168" s="25">
        <f>K168/H168*100</f>
        <v>136.0783529882071</v>
      </c>
      <c r="M168" s="25">
        <f>K168/I168*100</f>
        <v>101.3849590469099</v>
      </c>
      <c r="N168" s="27">
        <f>N101</f>
        <v>9328</v>
      </c>
      <c r="O168" s="27">
        <f>O101</f>
        <v>9840</v>
      </c>
      <c r="P168" s="27">
        <f>P101</f>
        <v>10762</v>
      </c>
      <c r="Q168" s="27">
        <f>Q101</f>
        <v>10918</v>
      </c>
    </row>
    <row r="169" spans="1:17" ht="12.75" customHeight="1">
      <c r="A169" s="15"/>
      <c r="B169" s="50"/>
      <c r="C169" s="33" t="s">
        <v>29</v>
      </c>
      <c r="D169" s="28" t="s">
        <v>326</v>
      </c>
      <c r="E169" s="28"/>
      <c r="F169" s="33">
        <v>148</v>
      </c>
      <c r="G169" s="27"/>
      <c r="H169" s="27"/>
      <c r="I169" s="27">
        <v>1</v>
      </c>
      <c r="J169" s="27"/>
      <c r="K169" s="27">
        <v>1</v>
      </c>
      <c r="L169" s="25" t="s">
        <v>218</v>
      </c>
      <c r="M169" s="25">
        <f>K169/I169*100</f>
        <v>100</v>
      </c>
      <c r="N169" s="27"/>
      <c r="O169" s="27"/>
      <c r="P169" s="27"/>
      <c r="Q169" s="27"/>
    </row>
    <row r="170" spans="1:17" ht="12.75" customHeight="1">
      <c r="A170" s="15"/>
      <c r="B170" s="50"/>
      <c r="C170" s="51" t="s">
        <v>39</v>
      </c>
      <c r="D170" s="28" t="s">
        <v>327</v>
      </c>
      <c r="E170" s="28"/>
      <c r="F170" s="33">
        <v>149</v>
      </c>
      <c r="G170" s="27"/>
      <c r="H170" s="27"/>
      <c r="I170" s="27">
        <v>1480</v>
      </c>
      <c r="J170" s="27"/>
      <c r="K170" s="27">
        <v>1480</v>
      </c>
      <c r="L170" s="25" t="s">
        <v>218</v>
      </c>
      <c r="M170" s="25">
        <f>K170/I170*100</f>
        <v>100</v>
      </c>
      <c r="N170" s="27"/>
      <c r="O170" s="27"/>
      <c r="P170" s="27"/>
      <c r="Q170" s="27"/>
    </row>
    <row r="171" spans="1:17" ht="12.75" customHeight="1">
      <c r="A171" s="15"/>
      <c r="B171" s="50"/>
      <c r="C171" s="33" t="s">
        <v>42</v>
      </c>
      <c r="D171" s="28" t="s">
        <v>328</v>
      </c>
      <c r="E171" s="28"/>
      <c r="F171" s="33">
        <v>150</v>
      </c>
      <c r="G171" s="27"/>
      <c r="H171" s="27"/>
      <c r="I171" s="27">
        <v>5989</v>
      </c>
      <c r="J171" s="27"/>
      <c r="K171" s="27">
        <v>5989</v>
      </c>
      <c r="L171" s="25" t="s">
        <v>218</v>
      </c>
      <c r="M171" s="25">
        <f>K171/I171*100</f>
        <v>100</v>
      </c>
      <c r="N171" s="27"/>
      <c r="O171" s="27"/>
      <c r="P171" s="27"/>
      <c r="Q171" s="27"/>
    </row>
    <row r="172" spans="1:17" ht="12.75" customHeight="1">
      <c r="A172" s="15"/>
      <c r="B172" s="50">
        <v>3</v>
      </c>
      <c r="C172" s="18"/>
      <c r="D172" s="28" t="s">
        <v>329</v>
      </c>
      <c r="E172" s="28"/>
      <c r="F172" s="33">
        <v>151</v>
      </c>
      <c r="G172" s="27">
        <f>G102</f>
        <v>26785</v>
      </c>
      <c r="H172" s="27">
        <f>H102</f>
        <v>26284</v>
      </c>
      <c r="I172" s="27">
        <f>I102</f>
        <v>35730</v>
      </c>
      <c r="J172" s="27">
        <f>J102</f>
        <v>8287</v>
      </c>
      <c r="K172" s="27">
        <f>K102</f>
        <v>36207</v>
      </c>
      <c r="L172" s="25">
        <f>K172/H172*100</f>
        <v>137.75300563080202</v>
      </c>
      <c r="M172" s="25">
        <f>K172/I172*100</f>
        <v>101.33501259445843</v>
      </c>
      <c r="N172" s="27">
        <f>N102</f>
        <v>8287</v>
      </c>
      <c r="O172" s="27">
        <f>O102</f>
        <v>8740</v>
      </c>
      <c r="P172" s="27">
        <f>P102</f>
        <v>9512</v>
      </c>
      <c r="Q172" s="27">
        <f>Q102</f>
        <v>9668</v>
      </c>
    </row>
    <row r="173" spans="1:17" ht="12.75" customHeight="1">
      <c r="A173" s="16"/>
      <c r="B173" s="50">
        <v>4</v>
      </c>
      <c r="C173" s="28"/>
      <c r="D173" s="28" t="s">
        <v>330</v>
      </c>
      <c r="E173" s="28"/>
      <c r="F173" s="33">
        <v>152</v>
      </c>
      <c r="G173" s="26">
        <v>1061</v>
      </c>
      <c r="H173" s="27">
        <v>1061</v>
      </c>
      <c r="I173" s="27">
        <v>1061</v>
      </c>
      <c r="J173" s="27">
        <v>1061</v>
      </c>
      <c r="K173" s="27">
        <v>1075</v>
      </c>
      <c r="L173" s="25">
        <f>K173/H173*100</f>
        <v>101.3195098963242</v>
      </c>
      <c r="M173" s="25">
        <f>K173/I173*100</f>
        <v>101.3195098963242</v>
      </c>
      <c r="N173" s="27">
        <v>1061</v>
      </c>
      <c r="O173" s="27">
        <v>1061</v>
      </c>
      <c r="P173" s="27">
        <v>1075</v>
      </c>
      <c r="Q173" s="27">
        <v>1075</v>
      </c>
    </row>
    <row r="174" spans="1:17" ht="12.75" customHeight="1">
      <c r="A174" s="16"/>
      <c r="B174" s="50">
        <v>5</v>
      </c>
      <c r="C174" s="28"/>
      <c r="D174" s="28" t="s">
        <v>331</v>
      </c>
      <c r="E174" s="28"/>
      <c r="F174" s="33">
        <v>153</v>
      </c>
      <c r="G174" s="26">
        <v>1005</v>
      </c>
      <c r="H174" s="27">
        <v>995</v>
      </c>
      <c r="I174" s="27">
        <v>1053</v>
      </c>
      <c r="J174" s="27">
        <v>1014</v>
      </c>
      <c r="K174" s="27">
        <v>1046</v>
      </c>
      <c r="L174" s="40">
        <f>K174/H174*100</f>
        <v>105.12562814070353</v>
      </c>
      <c r="M174" s="40">
        <f>K174/I174*100</f>
        <v>99.335232668566</v>
      </c>
      <c r="N174" s="27">
        <v>1014</v>
      </c>
      <c r="O174" s="27">
        <v>1048</v>
      </c>
      <c r="P174" s="27">
        <v>1056</v>
      </c>
      <c r="Q174" s="27">
        <v>1067</v>
      </c>
    </row>
    <row r="175" spans="1:17" ht="34.5" customHeight="1">
      <c r="A175" s="8"/>
      <c r="B175" s="50">
        <v>6</v>
      </c>
      <c r="C175" s="28" t="s">
        <v>29</v>
      </c>
      <c r="D175" s="28" t="s">
        <v>332</v>
      </c>
      <c r="E175" s="28"/>
      <c r="F175" s="33" t="s">
        <v>333</v>
      </c>
      <c r="G175" s="40">
        <f>((G168-G107-G112)/G174)/12*1000</f>
        <v>2499.751243781094</v>
      </c>
      <c r="H175" s="40">
        <f>((H168-H107-H112)/H174)/12*1000</f>
        <v>2476.046901172529</v>
      </c>
      <c r="I175" s="40">
        <f>((I168-I107-I112)/I174)/12*1000</f>
        <v>3109.3700538144985</v>
      </c>
      <c r="J175" s="40">
        <f>((J168-J107-J112)/J174)/3*1000</f>
        <v>3021.3675213675215</v>
      </c>
      <c r="K175" s="40">
        <f>((K168-K107-K112)/K174)/12*1000</f>
        <v>3175.6692160611856</v>
      </c>
      <c r="L175" s="25">
        <f>K175/H175*100</f>
        <v>128.25561642460613</v>
      </c>
      <c r="M175" s="25">
        <f>K175/I175*100</f>
        <v>102.13223775553357</v>
      </c>
      <c r="N175" s="27" t="s">
        <v>334</v>
      </c>
      <c r="O175" s="27" t="s">
        <v>334</v>
      </c>
      <c r="P175" s="27" t="s">
        <v>334</v>
      </c>
      <c r="Q175" s="27" t="s">
        <v>334</v>
      </c>
    </row>
    <row r="176" spans="1:17" ht="12.75" customHeight="1">
      <c r="A176" s="8"/>
      <c r="B176" s="8"/>
      <c r="C176" s="28" t="s">
        <v>39</v>
      </c>
      <c r="D176" s="28" t="s">
        <v>335</v>
      </c>
      <c r="E176" s="28"/>
      <c r="F176" s="33" t="s">
        <v>336</v>
      </c>
      <c r="G176" s="40">
        <f>(G168-G107-G169-G170-G171)/G174/12*1000</f>
        <v>2499.751243781094</v>
      </c>
      <c r="H176" s="40">
        <f>(H168-H107-H169-H170-H171)/H174/12*1000</f>
        <v>2476.046901172529</v>
      </c>
      <c r="I176" s="40">
        <f>(I168-I107-I169-I170-I171)/I174/12*1000</f>
        <v>2518.201962646407</v>
      </c>
      <c r="J176" s="40">
        <f>(J168-J107-J169-J170-J171)/J174/3*1000</f>
        <v>3021.3675213675215</v>
      </c>
      <c r="K176" s="40">
        <f>(K168-K107-K169-K170-K171)/K174/12*1000</f>
        <v>2580.544933078394</v>
      </c>
      <c r="L176" s="25">
        <f>K176/H176*100</f>
        <v>104.22035753266144</v>
      </c>
      <c r="M176" s="25">
        <f>K176/I176*100</f>
        <v>102.47569382268568</v>
      </c>
      <c r="N176" s="27" t="s">
        <v>334</v>
      </c>
      <c r="O176" s="27" t="s">
        <v>334</v>
      </c>
      <c r="P176" s="27" t="s">
        <v>334</v>
      </c>
      <c r="Q176" s="27" t="s">
        <v>334</v>
      </c>
    </row>
    <row r="177" spans="1:17" ht="12.75" customHeight="1">
      <c r="A177" s="8"/>
      <c r="B177" s="50">
        <v>7</v>
      </c>
      <c r="C177" s="28" t="s">
        <v>29</v>
      </c>
      <c r="D177" s="28" t="s">
        <v>337</v>
      </c>
      <c r="E177" s="28"/>
      <c r="F177" s="33" t="s">
        <v>338</v>
      </c>
      <c r="G177" s="52">
        <f>G14/G174</f>
        <v>99.48059701492538</v>
      </c>
      <c r="H177" s="52">
        <f>H14/H174</f>
        <v>98.09949748743719</v>
      </c>
      <c r="I177" s="52">
        <f>I14/I174</f>
        <v>99.94871794871794</v>
      </c>
      <c r="J177" s="52">
        <f>J14/J174</f>
        <v>22.82445759368836</v>
      </c>
      <c r="K177" s="52">
        <f>K14/K174</f>
        <v>98.97514340344168</v>
      </c>
      <c r="L177" s="25">
        <f>K177/H177*100</f>
        <v>100.89260999131685</v>
      </c>
      <c r="M177" s="25">
        <f>K177/I177*100</f>
        <v>99.0259259295594</v>
      </c>
      <c r="N177" s="27" t="s">
        <v>334</v>
      </c>
      <c r="O177" s="27" t="s">
        <v>334</v>
      </c>
      <c r="P177" s="27" t="s">
        <v>334</v>
      </c>
      <c r="Q177" s="27" t="s">
        <v>334</v>
      </c>
    </row>
    <row r="178" spans="1:17" ht="12.75" customHeight="1">
      <c r="A178" s="8"/>
      <c r="B178" s="8"/>
      <c r="C178" s="28" t="s">
        <v>39</v>
      </c>
      <c r="D178" s="28" t="s">
        <v>339</v>
      </c>
      <c r="E178" s="28"/>
      <c r="F178" s="33" t="s">
        <v>340</v>
      </c>
      <c r="G178" s="52">
        <f>(G165-G166)/G174</f>
        <v>95.50049751243782</v>
      </c>
      <c r="H178" s="52">
        <f>(H165-H166)/H174</f>
        <v>94.10251256281407</v>
      </c>
      <c r="I178" s="52">
        <f>(I165-I166)/I174</f>
        <v>96.15004748338082</v>
      </c>
      <c r="J178" s="52">
        <f>(J165-J166)/J174</f>
        <v>21.71301775147929</v>
      </c>
      <c r="K178" s="52">
        <f>(K165-K166)/K174</f>
        <v>94.67304015296367</v>
      </c>
      <c r="L178" s="25">
        <f>K178/H178*100</f>
        <v>100.60628305728687</v>
      </c>
      <c r="M178" s="25">
        <f>K178/I178*100</f>
        <v>98.46385168902549</v>
      </c>
      <c r="N178" s="27" t="s">
        <v>334</v>
      </c>
      <c r="O178" s="27" t="s">
        <v>334</v>
      </c>
      <c r="P178" s="27" t="s">
        <v>334</v>
      </c>
      <c r="Q178" s="27" t="s">
        <v>334</v>
      </c>
    </row>
    <row r="179" spans="1:17" ht="12.75" customHeight="1">
      <c r="A179" s="8"/>
      <c r="B179" s="8"/>
      <c r="C179" s="28" t="s">
        <v>42</v>
      </c>
      <c r="D179" s="28" t="s">
        <v>341</v>
      </c>
      <c r="E179" s="28"/>
      <c r="F179" s="33" t="s">
        <v>342</v>
      </c>
      <c r="G179" s="26"/>
      <c r="H179" s="27"/>
      <c r="I179" s="27"/>
      <c r="J179" s="27"/>
      <c r="K179" s="27"/>
      <c r="L179" s="25"/>
      <c r="M179" s="25"/>
      <c r="N179" s="27"/>
      <c r="O179" s="27"/>
      <c r="P179" s="36"/>
      <c r="Q179" s="36"/>
    </row>
    <row r="180" spans="1:17" ht="12.75" customHeight="1">
      <c r="A180" s="8"/>
      <c r="B180" s="8"/>
      <c r="C180" s="28" t="s">
        <v>113</v>
      </c>
      <c r="D180" s="28" t="s">
        <v>343</v>
      </c>
      <c r="E180" s="28"/>
      <c r="F180" s="33" t="s">
        <v>344</v>
      </c>
      <c r="G180" s="26"/>
      <c r="H180" s="27"/>
      <c r="I180" s="27"/>
      <c r="J180" s="27"/>
      <c r="K180" s="27"/>
      <c r="L180" s="25"/>
      <c r="M180" s="25"/>
      <c r="N180" s="27"/>
      <c r="O180" s="27"/>
      <c r="P180" s="36"/>
      <c r="Q180" s="36"/>
    </row>
    <row r="181" spans="1:17" ht="12.75">
      <c r="A181" s="8"/>
      <c r="B181" s="8"/>
      <c r="C181" s="28"/>
      <c r="D181" s="28"/>
      <c r="E181" s="28" t="s">
        <v>345</v>
      </c>
      <c r="F181" s="33" t="s">
        <v>346</v>
      </c>
      <c r="G181" s="26"/>
      <c r="H181" s="27"/>
      <c r="I181" s="27"/>
      <c r="J181" s="27"/>
      <c r="K181" s="27"/>
      <c r="L181" s="25"/>
      <c r="M181" s="25"/>
      <c r="N181" s="27"/>
      <c r="O181" s="27"/>
      <c r="P181" s="36"/>
      <c r="Q181" s="36"/>
    </row>
    <row r="182" spans="1:17" ht="12.75">
      <c r="A182" s="8"/>
      <c r="B182" s="8"/>
      <c r="C182" s="28"/>
      <c r="D182" s="28"/>
      <c r="E182" s="28" t="s">
        <v>347</v>
      </c>
      <c r="F182" s="33" t="s">
        <v>348</v>
      </c>
      <c r="G182" s="26"/>
      <c r="H182" s="27"/>
      <c r="I182" s="27"/>
      <c r="J182" s="27"/>
      <c r="K182" s="27"/>
      <c r="L182" s="25"/>
      <c r="M182" s="25"/>
      <c r="N182" s="27"/>
      <c r="O182" s="27"/>
      <c r="P182" s="36"/>
      <c r="Q182" s="36"/>
    </row>
    <row r="183" spans="1:17" ht="12.75">
      <c r="A183" s="8"/>
      <c r="B183" s="8"/>
      <c r="C183" s="28"/>
      <c r="D183" s="28"/>
      <c r="E183" s="28" t="s">
        <v>349</v>
      </c>
      <c r="F183" s="33" t="s">
        <v>350</v>
      </c>
      <c r="G183" s="26"/>
      <c r="H183" s="27"/>
      <c r="I183" s="27"/>
      <c r="J183" s="27"/>
      <c r="K183" s="27"/>
      <c r="L183" s="25"/>
      <c r="M183" s="25"/>
      <c r="N183" s="27"/>
      <c r="O183" s="27"/>
      <c r="P183" s="36"/>
      <c r="Q183" s="36"/>
    </row>
    <row r="184" spans="1:17" ht="12.75">
      <c r="A184" s="8"/>
      <c r="B184" s="8"/>
      <c r="C184" s="28"/>
      <c r="D184" s="28"/>
      <c r="E184" s="28" t="s">
        <v>351</v>
      </c>
      <c r="F184" s="33" t="s">
        <v>352</v>
      </c>
      <c r="G184" s="26"/>
      <c r="H184" s="27"/>
      <c r="I184" s="27"/>
      <c r="J184" s="27"/>
      <c r="K184" s="27"/>
      <c r="L184" s="25"/>
      <c r="M184" s="25"/>
      <c r="N184" s="27"/>
      <c r="O184" s="27"/>
      <c r="P184" s="36"/>
      <c r="Q184" s="36"/>
    </row>
    <row r="185" spans="1:17" ht="12.75" customHeight="1">
      <c r="A185" s="8"/>
      <c r="B185" s="50">
        <v>8</v>
      </c>
      <c r="C185" s="28"/>
      <c r="D185" s="28" t="s">
        <v>353</v>
      </c>
      <c r="E185" s="28"/>
      <c r="F185" s="33" t="s">
        <v>354</v>
      </c>
      <c r="G185" s="26">
        <v>1574</v>
      </c>
      <c r="H185" s="27">
        <v>1574</v>
      </c>
      <c r="I185" s="27">
        <v>1367</v>
      </c>
      <c r="J185" s="27">
        <v>1574</v>
      </c>
      <c r="K185" s="27">
        <v>1367</v>
      </c>
      <c r="L185" s="25">
        <f>K185/H185*100</f>
        <v>86.84879288437102</v>
      </c>
      <c r="M185" s="25">
        <f>K185/I185*100</f>
        <v>100</v>
      </c>
      <c r="N185" s="27">
        <v>1367</v>
      </c>
      <c r="O185" s="27">
        <v>1367</v>
      </c>
      <c r="P185" s="27">
        <v>1367</v>
      </c>
      <c r="Q185" s="27">
        <v>1367</v>
      </c>
    </row>
    <row r="186" spans="1:17" ht="12.75" customHeight="1">
      <c r="A186" s="8"/>
      <c r="B186" s="50">
        <v>9</v>
      </c>
      <c r="C186" s="28"/>
      <c r="D186" s="28" t="s">
        <v>355</v>
      </c>
      <c r="E186" s="28"/>
      <c r="F186" s="33" t="s">
        <v>356</v>
      </c>
      <c r="G186" s="26">
        <v>21000</v>
      </c>
      <c r="H186" s="27">
        <v>24528</v>
      </c>
      <c r="I186" s="27">
        <v>21497</v>
      </c>
      <c r="J186" s="27">
        <v>22232</v>
      </c>
      <c r="K186" s="27">
        <v>21497</v>
      </c>
      <c r="L186" s="25">
        <f>K186/H186*100</f>
        <v>87.64269406392694</v>
      </c>
      <c r="M186" s="25">
        <f>K186/I186*100</f>
        <v>100</v>
      </c>
      <c r="N186" s="27">
        <v>22232</v>
      </c>
      <c r="O186" s="27">
        <v>22737</v>
      </c>
      <c r="P186" s="27">
        <v>21782</v>
      </c>
      <c r="Q186" s="27">
        <v>21497</v>
      </c>
    </row>
    <row r="187" spans="1:17" ht="12.75" customHeight="1">
      <c r="A187" s="8"/>
      <c r="B187" s="8"/>
      <c r="C187" s="28"/>
      <c r="D187" s="28" t="s">
        <v>357</v>
      </c>
      <c r="E187" s="28"/>
      <c r="F187" s="33" t="s">
        <v>358</v>
      </c>
      <c r="G187" s="26">
        <v>4698.66844207723</v>
      </c>
      <c r="H187" s="53">
        <f>105+4901</f>
        <v>5006</v>
      </c>
      <c r="I187" s="53">
        <v>4542</v>
      </c>
      <c r="J187" s="53">
        <f>283+3601</f>
        <v>3884</v>
      </c>
      <c r="K187" s="53">
        <f>J187/J186*K186</f>
        <v>3755.5931989924434</v>
      </c>
      <c r="L187" s="25">
        <f>K187/H187*100</f>
        <v>75.02183777451944</v>
      </c>
      <c r="M187" s="25">
        <f>K187/I187*100</f>
        <v>82.68589165549193</v>
      </c>
      <c r="N187" s="53">
        <f>283+3601</f>
        <v>3884</v>
      </c>
      <c r="O187" s="53">
        <f>N187/N186*O186</f>
        <v>3972.225080964376</v>
      </c>
      <c r="P187" s="53">
        <f>O187/O186*P186</f>
        <v>3805.3835912198633</v>
      </c>
      <c r="Q187" s="53">
        <f>P187/P186*Q186</f>
        <v>3755.5931989924434</v>
      </c>
    </row>
    <row r="188" spans="1:17" ht="12.75" customHeight="1">
      <c r="A188" s="8"/>
      <c r="B188" s="8"/>
      <c r="C188" s="28"/>
      <c r="D188" s="28" t="s">
        <v>359</v>
      </c>
      <c r="E188" s="28"/>
      <c r="F188" s="33" t="s">
        <v>360</v>
      </c>
      <c r="G188" s="26">
        <v>2039.41411451398</v>
      </c>
      <c r="H188" s="53">
        <v>1959</v>
      </c>
      <c r="I188" s="53">
        <v>2172</v>
      </c>
      <c r="J188" s="53">
        <v>1346</v>
      </c>
      <c r="K188" s="53">
        <f>J188/J186*K186</f>
        <v>1301.500629722922</v>
      </c>
      <c r="L188" s="25">
        <f>K188/H188*100</f>
        <v>66.4369897765657</v>
      </c>
      <c r="M188" s="25">
        <f>K188/I188*100</f>
        <v>59.921760116156634</v>
      </c>
      <c r="N188" s="53">
        <v>1346</v>
      </c>
      <c r="O188" s="53">
        <f>N188/N186*O186</f>
        <v>1376.5743972652033</v>
      </c>
      <c r="P188" s="53">
        <f>O188/O186*P186</f>
        <v>1318.7554875854623</v>
      </c>
      <c r="Q188" s="53">
        <f>P188/P186*Q186</f>
        <v>1301.500629722922</v>
      </c>
    </row>
    <row r="189" spans="1:17" ht="12.75" customHeight="1">
      <c r="A189" s="8"/>
      <c r="B189" s="8"/>
      <c r="C189" s="28"/>
      <c r="D189" s="28" t="s">
        <v>361</v>
      </c>
      <c r="E189" s="28"/>
      <c r="F189" s="33" t="s">
        <v>362</v>
      </c>
      <c r="G189" s="26">
        <v>331.824234354194</v>
      </c>
      <c r="H189" s="53">
        <v>324</v>
      </c>
      <c r="I189" s="53">
        <v>265</v>
      </c>
      <c r="J189" s="53">
        <v>166</v>
      </c>
      <c r="K189" s="53">
        <f>J189/J186*K186</f>
        <v>160.51196473551636</v>
      </c>
      <c r="L189" s="25">
        <f>K189/H189*100</f>
        <v>49.54072985664085</v>
      </c>
      <c r="M189" s="25">
        <f>K189/I189*100</f>
        <v>60.57055273038353</v>
      </c>
      <c r="N189" s="53">
        <v>166</v>
      </c>
      <c r="O189" s="53">
        <f>N189/N186*O186</f>
        <v>169.77069089600576</v>
      </c>
      <c r="P189" s="53">
        <f>O189/O186*P186</f>
        <v>162.6399784094998</v>
      </c>
      <c r="Q189" s="53">
        <f>P189/P186*Q186</f>
        <v>160.51196473551636</v>
      </c>
    </row>
    <row r="190" spans="1:17" ht="12.75" customHeight="1">
      <c r="A190" s="8"/>
      <c r="B190" s="8"/>
      <c r="C190" s="28"/>
      <c r="D190" s="28" t="s">
        <v>363</v>
      </c>
      <c r="E190" s="28"/>
      <c r="F190" s="33" t="s">
        <v>364</v>
      </c>
      <c r="G190" s="26">
        <v>699.067909454061</v>
      </c>
      <c r="H190" s="53">
        <v>2351</v>
      </c>
      <c r="I190" s="53">
        <v>961</v>
      </c>
      <c r="J190" s="53">
        <v>1711</v>
      </c>
      <c r="K190" s="53">
        <f>J190/J186*K186</f>
        <v>1654.433564231738</v>
      </c>
      <c r="L190" s="25">
        <f>K190/H190*100</f>
        <v>70.37148295328532</v>
      </c>
      <c r="M190" s="25">
        <f>K190/I190*100</f>
        <v>172.15749887947328</v>
      </c>
      <c r="N190" s="53">
        <v>1711</v>
      </c>
      <c r="O190" s="53">
        <f>N190/N186*O186</f>
        <v>1749.8653742353365</v>
      </c>
      <c r="P190" s="53">
        <f>O190/O186*P186</f>
        <v>1676.3674883051458</v>
      </c>
      <c r="Q190" s="53">
        <f>P190/P186*Q186</f>
        <v>1654.433564231738</v>
      </c>
    </row>
    <row r="191" spans="1:17" ht="12.75" customHeight="1">
      <c r="A191" s="8"/>
      <c r="B191" s="8"/>
      <c r="C191" s="28"/>
      <c r="D191" s="28" t="s">
        <v>365</v>
      </c>
      <c r="E191" s="28"/>
      <c r="F191" s="33" t="s">
        <v>366</v>
      </c>
      <c r="G191" s="26">
        <v>13231.0252996005</v>
      </c>
      <c r="H191" s="53">
        <f>19789-4901</f>
        <v>14888</v>
      </c>
      <c r="I191" s="53">
        <v>13557</v>
      </c>
      <c r="J191" s="53">
        <f>18726-3601</f>
        <v>15125</v>
      </c>
      <c r="K191" s="53">
        <f>J191/J186*K186</f>
        <v>14624.960642317381</v>
      </c>
      <c r="L191" s="25">
        <f>K191/H191*100</f>
        <v>98.23321226704313</v>
      </c>
      <c r="M191" s="25">
        <f>K191/I191*100</f>
        <v>107.87755876902989</v>
      </c>
      <c r="N191" s="53">
        <f>18726-3601</f>
        <v>15125</v>
      </c>
      <c r="O191" s="53">
        <f>N191/N186*O186</f>
        <v>15468.56445663908</v>
      </c>
      <c r="P191" s="53">
        <f>O191/O186*P186</f>
        <v>14818.85345448003</v>
      </c>
      <c r="Q191" s="53">
        <f>P191/P186*Q186</f>
        <v>14624.960642317381</v>
      </c>
    </row>
    <row r="192" spans="1:17" ht="12.75">
      <c r="A192" s="8"/>
      <c r="B192" s="54">
        <v>10</v>
      </c>
      <c r="C192" s="53"/>
      <c r="D192" s="55" t="s">
        <v>367</v>
      </c>
      <c r="E192" s="55"/>
      <c r="F192" s="33" t="s">
        <v>368</v>
      </c>
      <c r="G192" s="56" t="s">
        <v>218</v>
      </c>
      <c r="H192" s="56" t="s">
        <v>218</v>
      </c>
      <c r="I192" s="56" t="s">
        <v>218</v>
      </c>
      <c r="J192" s="56" t="s">
        <v>218</v>
      </c>
      <c r="K192" s="56" t="s">
        <v>218</v>
      </c>
      <c r="L192" s="56" t="s">
        <v>218</v>
      </c>
      <c r="M192" s="56" t="s">
        <v>218</v>
      </c>
      <c r="N192" s="56" t="s">
        <v>218</v>
      </c>
      <c r="O192" s="56" t="s">
        <v>218</v>
      </c>
      <c r="P192" s="27"/>
      <c r="Q192" s="27"/>
    </row>
    <row r="193" spans="1:17" ht="12.75">
      <c r="A193" s="2"/>
      <c r="C193" s="57"/>
      <c r="D193" s="57"/>
      <c r="E193" s="57"/>
      <c r="F193" s="58"/>
      <c r="G193" s="59"/>
      <c r="H193" s="59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1:17" ht="12.75">
      <c r="A194" s="5" t="s">
        <v>369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5" t="s">
        <v>370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60"/>
      <c r="Q196" s="60"/>
    </row>
    <row r="197" spans="1:17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60"/>
      <c r="Q197" s="60"/>
    </row>
    <row r="198" spans="1:17" ht="12.75">
      <c r="A198" s="46" t="s">
        <v>371</v>
      </c>
      <c r="B198" s="46"/>
      <c r="C198" s="61"/>
      <c r="D198" s="62"/>
      <c r="E198" s="62"/>
      <c r="F198" s="58"/>
      <c r="G198" s="58"/>
      <c r="H198" s="58"/>
      <c r="I198" s="63" t="s">
        <v>372</v>
      </c>
      <c r="J198" s="63"/>
      <c r="K198" s="63"/>
      <c r="L198" s="63"/>
      <c r="M198" s="63"/>
      <c r="N198" s="63"/>
      <c r="O198" s="63"/>
      <c r="P198" s="63"/>
      <c r="Q198" s="63"/>
    </row>
    <row r="199" spans="1:17" s="1" customFormat="1" ht="12.75">
      <c r="A199" s="46" t="s">
        <v>373</v>
      </c>
      <c r="B199" s="46"/>
      <c r="C199" s="46"/>
      <c r="D199" s="13"/>
      <c r="E199" s="13"/>
      <c r="G199" s="64"/>
      <c r="I199" s="5" t="s">
        <v>374</v>
      </c>
      <c r="J199" s="5"/>
      <c r="K199" s="5"/>
      <c r="L199" s="5"/>
      <c r="M199" s="5"/>
      <c r="N199" s="5"/>
      <c r="O199" s="5"/>
      <c r="P199" s="5"/>
      <c r="Q199" s="5"/>
    </row>
    <row r="200" spans="3:8" ht="12.75">
      <c r="C200" s="1"/>
      <c r="H200" s="1"/>
    </row>
    <row r="201" spans="1:17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60"/>
      <c r="Q201" s="60"/>
    </row>
    <row r="202" spans="1:17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60"/>
      <c r="Q202" s="60"/>
    </row>
    <row r="203" spans="1:8" ht="12.75">
      <c r="A203" s="65" t="s">
        <v>375</v>
      </c>
      <c r="B203" s="65"/>
      <c r="C203" s="65"/>
      <c r="D203" s="65"/>
      <c r="G203" s="64"/>
      <c r="H203" s="64"/>
    </row>
    <row r="204" spans="1:17" ht="12.75">
      <c r="A204" s="65" t="s">
        <v>376</v>
      </c>
      <c r="B204" s="65"/>
      <c r="C204" s="65"/>
      <c r="D204" s="65"/>
      <c r="G204" s="64"/>
      <c r="H204" s="1"/>
      <c r="I204" s="5" t="s">
        <v>377</v>
      </c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65" t="s">
        <v>378</v>
      </c>
      <c r="B205" s="65"/>
      <c r="C205" s="65"/>
      <c r="D205" s="65"/>
      <c r="H205" s="1"/>
      <c r="I205" s="5" t="s">
        <v>379</v>
      </c>
      <c r="J205" s="5"/>
      <c r="K205" s="5"/>
      <c r="L205" s="5"/>
      <c r="M205" s="5"/>
      <c r="N205" s="5"/>
      <c r="O205" s="5"/>
      <c r="P205" s="5"/>
      <c r="Q205" s="5"/>
    </row>
    <row r="206" spans="3:8" ht="12.75">
      <c r="C206" s="1"/>
      <c r="H206" s="1"/>
    </row>
    <row r="207" spans="3:8" ht="12.75">
      <c r="C207" s="1"/>
      <c r="H207" s="1"/>
    </row>
    <row r="208" spans="3:8" ht="12.75">
      <c r="C208" s="1"/>
      <c r="H208" s="1"/>
    </row>
  </sheetData>
  <sheetProtection selectLockedCells="1" selectUnlockedCells="1"/>
  <mergeCells count="172">
    <mergeCell ref="A1:E1"/>
    <mergeCell ref="A2:E2"/>
    <mergeCell ref="N2:O2"/>
    <mergeCell ref="A5:Q5"/>
    <mergeCell ref="A6:Q6"/>
    <mergeCell ref="I8:O8"/>
    <mergeCell ref="A9:C11"/>
    <mergeCell ref="D9:E11"/>
    <mergeCell ref="F9:F11"/>
    <mergeCell ref="G9:H9"/>
    <mergeCell ref="I9:J9"/>
    <mergeCell ref="K9:K11"/>
    <mergeCell ref="N9:Q9"/>
    <mergeCell ref="J10:J11"/>
    <mergeCell ref="L10:L11"/>
    <mergeCell ref="M10:M11"/>
    <mergeCell ref="N10:N11"/>
    <mergeCell ref="O10:O11"/>
    <mergeCell ref="P10:P11"/>
    <mergeCell ref="Q10:Q11"/>
    <mergeCell ref="B12:C12"/>
    <mergeCell ref="D12:E12"/>
    <mergeCell ref="D13:E13"/>
    <mergeCell ref="A14:A40"/>
    <mergeCell ref="D14:E14"/>
    <mergeCell ref="B15:B33"/>
    <mergeCell ref="D15:E15"/>
    <mergeCell ref="C16:C19"/>
    <mergeCell ref="D20:E20"/>
    <mergeCell ref="D21:E21"/>
    <mergeCell ref="C22:C23"/>
    <mergeCell ref="D24:E24"/>
    <mergeCell ref="D25:E25"/>
    <mergeCell ref="D26:E26"/>
    <mergeCell ref="C27:C33"/>
    <mergeCell ref="D34:E34"/>
    <mergeCell ref="B35:B39"/>
    <mergeCell ref="D35:E35"/>
    <mergeCell ref="D36:E36"/>
    <mergeCell ref="D37:E37"/>
    <mergeCell ref="D38:E38"/>
    <mergeCell ref="D39:E39"/>
    <mergeCell ref="D40:E40"/>
    <mergeCell ref="B41:E41"/>
    <mergeCell ref="A42:A159"/>
    <mergeCell ref="C42:E42"/>
    <mergeCell ref="B43:B150"/>
    <mergeCell ref="C43:E43"/>
    <mergeCell ref="D44:E44"/>
    <mergeCell ref="D45:E45"/>
    <mergeCell ref="D46:E46"/>
    <mergeCell ref="C47:C48"/>
    <mergeCell ref="D49:E49"/>
    <mergeCell ref="D50:E50"/>
    <mergeCell ref="D51:E51"/>
    <mergeCell ref="D52:E52"/>
    <mergeCell ref="D53:E53"/>
    <mergeCell ref="D54:E54"/>
    <mergeCell ref="C55:C56"/>
    <mergeCell ref="D57:E57"/>
    <mergeCell ref="D58:E58"/>
    <mergeCell ref="D59:E59"/>
    <mergeCell ref="D60:E60"/>
    <mergeCell ref="D62:E62"/>
    <mergeCell ref="C63:C68"/>
    <mergeCell ref="D66:D68"/>
    <mergeCell ref="D69:E69"/>
    <mergeCell ref="C70:C73"/>
    <mergeCell ref="D74:E74"/>
    <mergeCell ref="D75:E75"/>
    <mergeCell ref="C76:C78"/>
    <mergeCell ref="D76:E76"/>
    <mergeCell ref="D77:E77"/>
    <mergeCell ref="D78:E78"/>
    <mergeCell ref="D79:E79"/>
    <mergeCell ref="D80:E80"/>
    <mergeCell ref="D81:E81"/>
    <mergeCell ref="C82:C90"/>
    <mergeCell ref="D91:E91"/>
    <mergeCell ref="C93:E93"/>
    <mergeCell ref="D94:E94"/>
    <mergeCell ref="D95:E95"/>
    <mergeCell ref="D96:E96"/>
    <mergeCell ref="D97:E97"/>
    <mergeCell ref="D98:E98"/>
    <mergeCell ref="D99:E99"/>
    <mergeCell ref="C100:E100"/>
    <mergeCell ref="D101:E101"/>
    <mergeCell ref="D102:E102"/>
    <mergeCell ref="D103:E103"/>
    <mergeCell ref="C104:C105"/>
    <mergeCell ref="D104:E104"/>
    <mergeCell ref="D105:E105"/>
    <mergeCell ref="D106:E106"/>
    <mergeCell ref="C107:C113"/>
    <mergeCell ref="D107:E107"/>
    <mergeCell ref="D108:D109"/>
    <mergeCell ref="D110:E110"/>
    <mergeCell ref="D111:E111"/>
    <mergeCell ref="D112:E112"/>
    <mergeCell ref="D113:E113"/>
    <mergeCell ref="D114:E114"/>
    <mergeCell ref="C115:C117"/>
    <mergeCell ref="D115:E115"/>
    <mergeCell ref="D116:E116"/>
    <mergeCell ref="D117:E117"/>
    <mergeCell ref="D118:E118"/>
    <mergeCell ref="C119:C126"/>
    <mergeCell ref="D119:E119"/>
    <mergeCell ref="D122:E122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C137:C150"/>
    <mergeCell ref="D148:D150"/>
    <mergeCell ref="D151:E151"/>
    <mergeCell ref="B152:B158"/>
    <mergeCell ref="D152:E152"/>
    <mergeCell ref="C153:C154"/>
    <mergeCell ref="D155:E155"/>
    <mergeCell ref="C156:C157"/>
    <mergeCell ref="D158:E158"/>
    <mergeCell ref="D159:E159"/>
    <mergeCell ref="D160:E160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A175:A192"/>
    <mergeCell ref="B175:B176"/>
    <mergeCell ref="D175:E175"/>
    <mergeCell ref="D176:E176"/>
    <mergeCell ref="B177:B184"/>
    <mergeCell ref="D177:E177"/>
    <mergeCell ref="D178:E178"/>
    <mergeCell ref="D179:E179"/>
    <mergeCell ref="D180:E180"/>
    <mergeCell ref="D185:E185"/>
    <mergeCell ref="B186:B191"/>
    <mergeCell ref="D186:E186"/>
    <mergeCell ref="D187:E187"/>
    <mergeCell ref="D188:E188"/>
    <mergeCell ref="D189:E189"/>
    <mergeCell ref="D190:E190"/>
    <mergeCell ref="D191:E191"/>
    <mergeCell ref="D192:E192"/>
    <mergeCell ref="A194:Q194"/>
    <mergeCell ref="A195:Q195"/>
    <mergeCell ref="I198:Q198"/>
    <mergeCell ref="I199:Q199"/>
    <mergeCell ref="A203:D203"/>
    <mergeCell ref="A204:D204"/>
    <mergeCell ref="I204:Q204"/>
    <mergeCell ref="A205:D205"/>
    <mergeCell ref="I205:Q205"/>
  </mergeCells>
  <printOptions/>
  <pageMargins left="0.15763888888888888" right="0.16111111111111112" top="0.24444444444444444" bottom="0.24791666666666667" header="0.24444444444444444" footer="0.24791666666666667"/>
  <pageSetup horizontalDpi="300" verticalDpi="300" orientation="landscape" pageOrder="overThenDown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Croitoru Ioana</dc:creator>
  <cp:keywords/>
  <dc:description/>
  <cp:lastModifiedBy>io_croitoru</cp:lastModifiedBy>
  <cp:lastPrinted>2018-07-13T05:02:26Z</cp:lastPrinted>
  <dcterms:created xsi:type="dcterms:W3CDTF">1996-10-14T22:33:28Z</dcterms:created>
  <dcterms:modified xsi:type="dcterms:W3CDTF">2018-07-13T05:05:26Z</dcterms:modified>
  <cp:category/>
  <cp:version/>
  <cp:contentType/>
  <cp:contentStatus/>
  <cp:revision>1911</cp:revision>
</cp:coreProperties>
</file>